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2"/>
  <workbookPr/>
  <mc:AlternateContent xmlns:mc="http://schemas.openxmlformats.org/markup-compatibility/2006">
    <mc:Choice Requires="x15">
      <x15ac:absPath xmlns:x15ac="http://schemas.microsoft.com/office/spreadsheetml/2010/11/ac" url="S:\HANS Codeg\"/>
    </mc:Choice>
  </mc:AlternateContent>
  <xr:revisionPtr revIDLastSave="0" documentId="8_{FD675811-FD61-4A50-8E06-D328A06FFEB9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TAB VEC CC FC 2025" sheetId="1" r:id="rId1"/>
  </sheets>
  <definedNames>
    <definedName name="_xlnm.Print_Area" localSheetId="0">'TAB VEC CC FC 2025'!$A$2:$G$664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20" i="1"/>
  <c r="E20" i="1"/>
  <c r="B21" i="1"/>
  <c r="E21" i="1"/>
  <c r="B22" i="1"/>
  <c r="E22" i="1"/>
  <c r="B23" i="1"/>
  <c r="E23" i="1"/>
  <c r="B24" i="1"/>
  <c r="E24" i="1"/>
  <c r="B25" i="1"/>
  <c r="E25" i="1"/>
  <c r="B26" i="1"/>
  <c r="E26" i="1"/>
  <c r="B27" i="1"/>
  <c r="E27" i="1"/>
  <c r="E32" i="1"/>
  <c r="G32" i="1"/>
  <c r="E33" i="1"/>
  <c r="G33" i="1"/>
  <c r="E34" i="1"/>
  <c r="G34" i="1"/>
  <c r="E35" i="1"/>
  <c r="G35" i="1"/>
  <c r="E36" i="1"/>
  <c r="G36" i="1"/>
  <c r="E37" i="1"/>
  <c r="G37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3" i="1"/>
  <c r="E53" i="1"/>
  <c r="B54" i="1"/>
  <c r="E54" i="1"/>
  <c r="B55" i="1"/>
  <c r="E55" i="1"/>
  <c r="B56" i="1"/>
  <c r="E56" i="1"/>
  <c r="B57" i="1"/>
  <c r="E57" i="1"/>
  <c r="B58" i="1"/>
  <c r="E58" i="1"/>
  <c r="B59" i="1"/>
  <c r="E59" i="1"/>
  <c r="B60" i="1"/>
  <c r="E60" i="1"/>
  <c r="E65" i="1"/>
  <c r="G65" i="1"/>
  <c r="E66" i="1"/>
  <c r="G66" i="1"/>
  <c r="E67" i="1"/>
  <c r="G67" i="1"/>
  <c r="E68" i="1"/>
  <c r="G68" i="1"/>
  <c r="E69" i="1"/>
  <c r="G69" i="1"/>
  <c r="E70" i="1"/>
  <c r="G70" i="1"/>
  <c r="B78" i="1"/>
  <c r="C78" i="1"/>
  <c r="D78" i="1"/>
  <c r="E78" i="1"/>
  <c r="F78" i="1"/>
  <c r="G78" i="1"/>
  <c r="B79" i="1"/>
  <c r="C79" i="1"/>
  <c r="D79" i="1"/>
  <c r="E79" i="1"/>
  <c r="F79" i="1"/>
  <c r="G79" i="1"/>
  <c r="B80" i="1"/>
  <c r="C80" i="1"/>
  <c r="D80" i="1"/>
  <c r="E80" i="1"/>
  <c r="F80" i="1"/>
  <c r="G80" i="1"/>
  <c r="B81" i="1"/>
  <c r="C81" i="1"/>
  <c r="D81" i="1"/>
  <c r="E81" i="1"/>
  <c r="F81" i="1"/>
  <c r="G81" i="1"/>
  <c r="B82" i="1"/>
  <c r="C82" i="1"/>
  <c r="D82" i="1"/>
  <c r="E82" i="1"/>
  <c r="F82" i="1"/>
  <c r="G82" i="1"/>
  <c r="B83" i="1"/>
  <c r="C83" i="1"/>
  <c r="D83" i="1"/>
  <c r="E83" i="1"/>
  <c r="F83" i="1"/>
  <c r="G83" i="1"/>
  <c r="B86" i="1"/>
  <c r="E86" i="1"/>
  <c r="B87" i="1"/>
  <c r="E87" i="1"/>
  <c r="B88" i="1"/>
  <c r="E88" i="1"/>
  <c r="B89" i="1"/>
  <c r="E89" i="1"/>
  <c r="B90" i="1"/>
  <c r="E90" i="1"/>
  <c r="B91" i="1"/>
  <c r="E91" i="1"/>
  <c r="B92" i="1"/>
  <c r="E92" i="1"/>
  <c r="B93" i="1"/>
  <c r="E93" i="1"/>
  <c r="E98" i="1"/>
  <c r="G98" i="1"/>
  <c r="E99" i="1"/>
  <c r="G99" i="1"/>
  <c r="E100" i="1"/>
  <c r="G100" i="1"/>
  <c r="E101" i="1"/>
  <c r="G101" i="1"/>
  <c r="E102" i="1"/>
  <c r="G102" i="1"/>
  <c r="E103" i="1"/>
  <c r="G103" i="1"/>
  <c r="E104" i="1"/>
  <c r="B112" i="1"/>
  <c r="C112" i="1"/>
  <c r="D112" i="1"/>
  <c r="E112" i="1"/>
  <c r="F112" i="1"/>
  <c r="G112" i="1"/>
  <c r="B113" i="1"/>
  <c r="C113" i="1"/>
  <c r="D113" i="1"/>
  <c r="E113" i="1"/>
  <c r="F113" i="1"/>
  <c r="G113" i="1"/>
  <c r="B114" i="1"/>
  <c r="C114" i="1"/>
  <c r="D114" i="1"/>
  <c r="E114" i="1"/>
  <c r="F114" i="1"/>
  <c r="G114" i="1"/>
  <c r="B115" i="1"/>
  <c r="C115" i="1"/>
  <c r="D115" i="1"/>
  <c r="E115" i="1"/>
  <c r="F115" i="1"/>
  <c r="G115" i="1"/>
  <c r="B116" i="1"/>
  <c r="C116" i="1"/>
  <c r="D116" i="1"/>
  <c r="E116" i="1"/>
  <c r="F116" i="1"/>
  <c r="G116" i="1"/>
  <c r="B117" i="1"/>
  <c r="C117" i="1"/>
  <c r="D117" i="1"/>
  <c r="E117" i="1"/>
  <c r="F117" i="1"/>
  <c r="G117" i="1"/>
  <c r="B120" i="1"/>
  <c r="E120" i="1"/>
  <c r="B121" i="1"/>
  <c r="E121" i="1"/>
  <c r="B122" i="1"/>
  <c r="E122" i="1"/>
  <c r="B123" i="1"/>
  <c r="E123" i="1"/>
  <c r="B124" i="1"/>
  <c r="E124" i="1"/>
  <c r="B125" i="1"/>
  <c r="E125" i="1"/>
  <c r="B126" i="1"/>
  <c r="E126" i="1"/>
  <c r="B127" i="1"/>
  <c r="E127" i="1"/>
  <c r="B128" i="1"/>
  <c r="E128" i="1"/>
  <c r="E132" i="1"/>
  <c r="G132" i="1"/>
  <c r="E133" i="1"/>
  <c r="G133" i="1"/>
  <c r="E134" i="1"/>
  <c r="G134" i="1"/>
  <c r="E135" i="1"/>
  <c r="G135" i="1"/>
  <c r="E136" i="1"/>
  <c r="G136" i="1"/>
  <c r="E137" i="1"/>
  <c r="G137" i="1"/>
  <c r="E138" i="1"/>
  <c r="B147" i="1"/>
  <c r="C147" i="1"/>
  <c r="D147" i="1"/>
  <c r="E147" i="1"/>
  <c r="F147" i="1"/>
  <c r="G147" i="1"/>
  <c r="B148" i="1"/>
  <c r="C148" i="1"/>
  <c r="D148" i="1"/>
  <c r="E148" i="1"/>
  <c r="F148" i="1"/>
  <c r="G148" i="1"/>
  <c r="B149" i="1"/>
  <c r="C149" i="1"/>
  <c r="D149" i="1"/>
  <c r="E149" i="1"/>
  <c r="F149" i="1"/>
  <c r="G149" i="1"/>
  <c r="B150" i="1"/>
  <c r="C150" i="1"/>
  <c r="D150" i="1"/>
  <c r="E150" i="1"/>
  <c r="F150" i="1"/>
  <c r="G150" i="1"/>
  <c r="B151" i="1"/>
  <c r="C151" i="1"/>
  <c r="D151" i="1"/>
  <c r="E151" i="1"/>
  <c r="F151" i="1"/>
  <c r="G151" i="1"/>
  <c r="B152" i="1"/>
  <c r="C152" i="1"/>
  <c r="D152" i="1"/>
  <c r="E152" i="1"/>
  <c r="F152" i="1"/>
  <c r="G152" i="1"/>
  <c r="B155" i="1"/>
  <c r="E155" i="1"/>
  <c r="B156" i="1"/>
  <c r="E156" i="1"/>
  <c r="B157" i="1"/>
  <c r="E157" i="1"/>
  <c r="B158" i="1"/>
  <c r="E158" i="1"/>
  <c r="B159" i="1"/>
  <c r="E159" i="1"/>
  <c r="B160" i="1"/>
  <c r="E160" i="1"/>
  <c r="B161" i="1"/>
  <c r="E161" i="1"/>
  <c r="B162" i="1"/>
  <c r="E162" i="1"/>
  <c r="E163" i="1"/>
  <c r="E167" i="1"/>
  <c r="G167" i="1"/>
  <c r="E168" i="1"/>
  <c r="G168" i="1"/>
  <c r="E169" i="1"/>
  <c r="G169" i="1"/>
  <c r="E170" i="1"/>
  <c r="G170" i="1"/>
  <c r="E171" i="1"/>
  <c r="G171" i="1"/>
  <c r="E172" i="1"/>
  <c r="G172" i="1"/>
  <c r="E173" i="1"/>
  <c r="D183" i="1"/>
  <c r="G183" i="1"/>
  <c r="D184" i="1"/>
  <c r="D185" i="1"/>
  <c r="D186" i="1"/>
  <c r="G186" i="1"/>
  <c r="D187" i="1"/>
  <c r="G187" i="1"/>
  <c r="D188" i="1"/>
  <c r="G188" i="1"/>
  <c r="B220" i="1"/>
  <c r="C220" i="1"/>
  <c r="D220" i="1"/>
  <c r="E220" i="1"/>
  <c r="F220" i="1"/>
  <c r="B221" i="1"/>
  <c r="C221" i="1"/>
  <c r="D221" i="1"/>
  <c r="E221" i="1"/>
  <c r="F221" i="1"/>
  <c r="B222" i="1"/>
  <c r="C222" i="1"/>
  <c r="E222" i="1"/>
  <c r="F222" i="1"/>
  <c r="B223" i="1"/>
  <c r="C223" i="1"/>
  <c r="D223" i="1"/>
  <c r="E223" i="1"/>
  <c r="F223" i="1"/>
  <c r="B224" i="1"/>
  <c r="C224" i="1"/>
  <c r="D224" i="1"/>
  <c r="E224" i="1"/>
  <c r="F224" i="1"/>
  <c r="B225" i="1"/>
  <c r="C225" i="1"/>
  <c r="D225" i="1"/>
  <c r="E225" i="1"/>
  <c r="F225" i="1"/>
  <c r="G225" i="1"/>
  <c r="E228" i="1"/>
  <c r="B229" i="1"/>
  <c r="B230" i="1"/>
  <c r="E230" i="1"/>
  <c r="B231" i="1"/>
  <c r="E231" i="1"/>
  <c r="B232" i="1"/>
  <c r="E232" i="1"/>
  <c r="B233" i="1"/>
  <c r="B236" i="1"/>
  <c r="E236" i="1"/>
  <c r="G241" i="1"/>
  <c r="G242" i="1"/>
  <c r="E243" i="1"/>
  <c r="E244" i="1"/>
  <c r="E245" i="1"/>
  <c r="E246" i="1"/>
  <c r="B255" i="1"/>
  <c r="C255" i="1"/>
  <c r="D255" i="1"/>
  <c r="E255" i="1"/>
  <c r="F255" i="1"/>
  <c r="G255" i="1"/>
  <c r="B256" i="1"/>
  <c r="C256" i="1"/>
  <c r="D256" i="1"/>
  <c r="E256" i="1"/>
  <c r="F256" i="1"/>
  <c r="G256" i="1"/>
  <c r="B257" i="1"/>
  <c r="C257" i="1"/>
  <c r="D257" i="1"/>
  <c r="E257" i="1"/>
  <c r="F257" i="1"/>
  <c r="G257" i="1"/>
  <c r="B258" i="1"/>
  <c r="C258" i="1"/>
  <c r="D258" i="1"/>
  <c r="E258" i="1"/>
  <c r="F258" i="1"/>
  <c r="G258" i="1"/>
  <c r="B259" i="1"/>
  <c r="C259" i="1"/>
  <c r="D259" i="1"/>
  <c r="E259" i="1"/>
  <c r="F259" i="1"/>
  <c r="G259" i="1"/>
  <c r="B260" i="1"/>
  <c r="C260" i="1"/>
  <c r="D260" i="1"/>
  <c r="E260" i="1"/>
  <c r="F260" i="1"/>
  <c r="G260" i="1"/>
  <c r="B263" i="1"/>
  <c r="E263" i="1"/>
  <c r="B264" i="1"/>
  <c r="E264" i="1"/>
  <c r="B265" i="1"/>
  <c r="E265" i="1"/>
  <c r="B266" i="1"/>
  <c r="E266" i="1"/>
  <c r="B267" i="1"/>
  <c r="E267" i="1"/>
  <c r="B268" i="1"/>
  <c r="E268" i="1"/>
  <c r="B269" i="1"/>
  <c r="E269" i="1"/>
  <c r="B270" i="1"/>
  <c r="E270" i="1"/>
  <c r="B271" i="1"/>
  <c r="E271" i="1"/>
  <c r="E275" i="1"/>
  <c r="G275" i="1"/>
  <c r="E276" i="1"/>
  <c r="G276" i="1"/>
  <c r="E277" i="1"/>
  <c r="G277" i="1"/>
  <c r="E278" i="1"/>
  <c r="G278" i="1"/>
  <c r="E279" i="1"/>
  <c r="G279" i="1"/>
  <c r="E280" i="1"/>
  <c r="G280" i="1"/>
  <c r="E281" i="1"/>
  <c r="B291" i="1"/>
  <c r="C291" i="1"/>
  <c r="D291" i="1"/>
  <c r="E291" i="1"/>
  <c r="F291" i="1"/>
  <c r="G291" i="1"/>
  <c r="B292" i="1"/>
  <c r="C292" i="1"/>
  <c r="D292" i="1"/>
  <c r="E292" i="1"/>
  <c r="F292" i="1"/>
  <c r="G292" i="1"/>
  <c r="B293" i="1"/>
  <c r="C293" i="1"/>
  <c r="D293" i="1"/>
  <c r="E293" i="1"/>
  <c r="F293" i="1"/>
  <c r="G293" i="1"/>
  <c r="B294" i="1"/>
  <c r="C294" i="1"/>
  <c r="D294" i="1"/>
  <c r="E294" i="1"/>
  <c r="F294" i="1"/>
  <c r="G294" i="1"/>
  <c r="B295" i="1"/>
  <c r="C295" i="1"/>
  <c r="D295" i="1"/>
  <c r="E295" i="1"/>
  <c r="F295" i="1"/>
  <c r="G295" i="1"/>
  <c r="B296" i="1"/>
  <c r="C296" i="1"/>
  <c r="D296" i="1"/>
  <c r="E296" i="1"/>
  <c r="F296" i="1"/>
  <c r="G296" i="1"/>
  <c r="B299" i="1"/>
  <c r="E299" i="1"/>
  <c r="B300" i="1"/>
  <c r="B301" i="1"/>
  <c r="E301" i="1"/>
  <c r="B302" i="1"/>
  <c r="E302" i="1"/>
  <c r="B303" i="1"/>
  <c r="E303" i="1"/>
  <c r="B304" i="1"/>
  <c r="E304" i="1"/>
  <c r="B305" i="1"/>
  <c r="E305" i="1"/>
  <c r="B306" i="1"/>
  <c r="E306" i="1"/>
  <c r="B307" i="1"/>
  <c r="E311" i="1"/>
  <c r="G311" i="1"/>
  <c r="E312" i="1"/>
  <c r="G312" i="1"/>
  <c r="E313" i="1"/>
  <c r="G313" i="1"/>
  <c r="E314" i="1"/>
  <c r="G314" i="1"/>
  <c r="E315" i="1"/>
  <c r="G315" i="1"/>
  <c r="E316" i="1"/>
  <c r="G316" i="1"/>
  <c r="E317" i="1"/>
  <c r="B327" i="1"/>
  <c r="C327" i="1"/>
  <c r="D327" i="1"/>
  <c r="E327" i="1"/>
  <c r="F327" i="1"/>
  <c r="G327" i="1"/>
  <c r="B328" i="1"/>
  <c r="C328" i="1"/>
  <c r="D328" i="1"/>
  <c r="E328" i="1"/>
  <c r="F328" i="1"/>
  <c r="G328" i="1"/>
  <c r="B329" i="1"/>
  <c r="C329" i="1"/>
  <c r="D329" i="1"/>
  <c r="E329" i="1"/>
  <c r="F329" i="1"/>
  <c r="G329" i="1"/>
  <c r="B330" i="1"/>
  <c r="C330" i="1"/>
  <c r="D330" i="1"/>
  <c r="E330" i="1"/>
  <c r="F330" i="1"/>
  <c r="G330" i="1"/>
  <c r="B331" i="1"/>
  <c r="C331" i="1"/>
  <c r="D331" i="1"/>
  <c r="E331" i="1"/>
  <c r="F331" i="1"/>
  <c r="G331" i="1"/>
  <c r="B332" i="1"/>
  <c r="C332" i="1"/>
  <c r="D332" i="1"/>
  <c r="E332" i="1"/>
  <c r="F332" i="1"/>
  <c r="G332" i="1"/>
  <c r="B335" i="1"/>
  <c r="E335" i="1"/>
  <c r="B336" i="1"/>
  <c r="E336" i="1"/>
  <c r="B337" i="1"/>
  <c r="E337" i="1"/>
  <c r="B338" i="1"/>
  <c r="E338" i="1"/>
  <c r="B339" i="1"/>
  <c r="E339" i="1"/>
  <c r="B340" i="1"/>
  <c r="E340" i="1"/>
  <c r="B341" i="1"/>
  <c r="E341" i="1"/>
  <c r="B342" i="1"/>
  <c r="E342" i="1"/>
  <c r="B343" i="1"/>
  <c r="E343" i="1"/>
  <c r="E347" i="1"/>
  <c r="G347" i="1"/>
  <c r="E348" i="1"/>
  <c r="G348" i="1"/>
  <c r="E349" i="1"/>
  <c r="G349" i="1"/>
  <c r="E350" i="1"/>
  <c r="G350" i="1"/>
  <c r="E351" i="1"/>
  <c r="G351" i="1"/>
  <c r="E352" i="1"/>
  <c r="G352" i="1"/>
  <c r="E353" i="1"/>
  <c r="B365" i="1"/>
  <c r="C365" i="1"/>
  <c r="D365" i="1"/>
  <c r="E365" i="1"/>
  <c r="F365" i="1"/>
  <c r="G365" i="1"/>
  <c r="B366" i="1"/>
  <c r="C366" i="1"/>
  <c r="D366" i="1"/>
  <c r="E366" i="1"/>
  <c r="F366" i="1"/>
  <c r="G366" i="1"/>
  <c r="B367" i="1"/>
  <c r="C367" i="1"/>
  <c r="D367" i="1"/>
  <c r="E367" i="1"/>
  <c r="F367" i="1"/>
  <c r="G367" i="1"/>
  <c r="B368" i="1"/>
  <c r="C368" i="1"/>
  <c r="D368" i="1"/>
  <c r="E368" i="1"/>
  <c r="F368" i="1"/>
  <c r="G368" i="1"/>
  <c r="B369" i="1"/>
  <c r="C369" i="1"/>
  <c r="D369" i="1"/>
  <c r="E369" i="1"/>
  <c r="F369" i="1"/>
  <c r="G369" i="1"/>
  <c r="B370" i="1"/>
  <c r="C370" i="1"/>
  <c r="D370" i="1"/>
  <c r="E370" i="1"/>
  <c r="F370" i="1"/>
  <c r="G370" i="1"/>
  <c r="B373" i="1"/>
  <c r="E373" i="1"/>
  <c r="B374" i="1"/>
  <c r="E374" i="1"/>
  <c r="B375" i="1"/>
  <c r="E375" i="1"/>
  <c r="B376" i="1"/>
  <c r="E376" i="1"/>
  <c r="B377" i="1"/>
  <c r="E377" i="1"/>
  <c r="B378" i="1"/>
  <c r="E378" i="1"/>
  <c r="B379" i="1"/>
  <c r="E379" i="1"/>
  <c r="B380" i="1"/>
  <c r="E380" i="1"/>
  <c r="B381" i="1"/>
  <c r="E381" i="1"/>
  <c r="E385" i="1"/>
  <c r="G385" i="1"/>
  <c r="E386" i="1"/>
  <c r="G386" i="1"/>
  <c r="E387" i="1"/>
  <c r="G387" i="1"/>
  <c r="E388" i="1"/>
  <c r="G388" i="1"/>
  <c r="E389" i="1"/>
  <c r="G389" i="1"/>
  <c r="E390" i="1"/>
  <c r="G390" i="1"/>
  <c r="E391" i="1"/>
  <c r="F451" i="1"/>
  <c r="G451" i="1"/>
  <c r="F452" i="1"/>
  <c r="G452" i="1"/>
  <c r="F453" i="1"/>
  <c r="G453" i="1"/>
  <c r="F454" i="1"/>
  <c r="G454" i="1"/>
  <c r="F455" i="1"/>
  <c r="G455" i="1"/>
  <c r="B478" i="1"/>
  <c r="C478" i="1"/>
  <c r="D478" i="1"/>
  <c r="E478" i="1"/>
  <c r="F478" i="1"/>
  <c r="G478" i="1"/>
  <c r="B479" i="1"/>
  <c r="C479" i="1"/>
  <c r="D479" i="1"/>
  <c r="E479" i="1"/>
  <c r="F479" i="1"/>
  <c r="G479" i="1"/>
  <c r="B480" i="1"/>
  <c r="C480" i="1"/>
  <c r="D480" i="1"/>
  <c r="E480" i="1"/>
  <c r="F480" i="1"/>
  <c r="G480" i="1"/>
  <c r="B481" i="1"/>
  <c r="C481" i="1"/>
  <c r="D481" i="1"/>
  <c r="E481" i="1"/>
  <c r="F481" i="1"/>
  <c r="G481" i="1"/>
  <c r="B482" i="1"/>
  <c r="C482" i="1"/>
  <c r="D482" i="1"/>
  <c r="E482" i="1"/>
  <c r="F482" i="1"/>
  <c r="G482" i="1"/>
  <c r="B485" i="1"/>
  <c r="E485" i="1"/>
  <c r="B486" i="1"/>
  <c r="E486" i="1"/>
  <c r="B487" i="1"/>
  <c r="E487" i="1"/>
  <c r="B488" i="1"/>
  <c r="E488" i="1"/>
  <c r="B489" i="1"/>
  <c r="E489" i="1"/>
  <c r="E492" i="1"/>
  <c r="G492" i="1"/>
  <c r="E493" i="1"/>
  <c r="G493" i="1"/>
  <c r="E494" i="1"/>
  <c r="G494" i="1"/>
  <c r="E495" i="1"/>
  <c r="G495" i="1"/>
  <c r="E496" i="1"/>
  <c r="E497" i="1"/>
  <c r="B506" i="1"/>
  <c r="C506" i="1"/>
  <c r="D506" i="1"/>
  <c r="E506" i="1"/>
  <c r="F506" i="1"/>
  <c r="G506" i="1"/>
  <c r="B507" i="1"/>
  <c r="C507" i="1"/>
  <c r="D507" i="1"/>
  <c r="E507" i="1"/>
  <c r="F507" i="1"/>
  <c r="G507" i="1"/>
  <c r="B508" i="1"/>
  <c r="C508" i="1"/>
  <c r="D508" i="1"/>
  <c r="E508" i="1"/>
  <c r="F508" i="1"/>
  <c r="G508" i="1"/>
  <c r="B509" i="1"/>
  <c r="C509" i="1"/>
  <c r="D509" i="1"/>
  <c r="E509" i="1"/>
  <c r="F509" i="1"/>
  <c r="G509" i="1"/>
  <c r="B510" i="1"/>
  <c r="C510" i="1"/>
  <c r="D510" i="1"/>
  <c r="E510" i="1"/>
  <c r="F510" i="1"/>
  <c r="G510" i="1"/>
  <c r="B513" i="1"/>
  <c r="E513" i="1"/>
  <c r="B514" i="1"/>
  <c r="E514" i="1"/>
  <c r="B515" i="1"/>
  <c r="E515" i="1"/>
  <c r="B516" i="1"/>
  <c r="E516" i="1"/>
  <c r="B517" i="1"/>
  <c r="E517" i="1"/>
  <c r="E520" i="1"/>
  <c r="G520" i="1"/>
  <c r="E521" i="1"/>
  <c r="G521" i="1"/>
  <c r="E522" i="1"/>
  <c r="G522" i="1"/>
  <c r="E523" i="1"/>
  <c r="G523" i="1"/>
  <c r="E524" i="1"/>
  <c r="E525" i="1"/>
  <c r="B536" i="1"/>
  <c r="C536" i="1"/>
  <c r="D536" i="1"/>
  <c r="E536" i="1"/>
  <c r="F536" i="1"/>
  <c r="G536" i="1"/>
  <c r="B537" i="1"/>
  <c r="C537" i="1"/>
  <c r="D537" i="1"/>
  <c r="E537" i="1"/>
  <c r="F537" i="1"/>
  <c r="G537" i="1"/>
  <c r="B538" i="1"/>
  <c r="C538" i="1"/>
  <c r="D538" i="1"/>
  <c r="E538" i="1"/>
  <c r="F538" i="1"/>
  <c r="G538" i="1"/>
  <c r="B539" i="1"/>
  <c r="C539" i="1"/>
  <c r="D539" i="1"/>
  <c r="E539" i="1"/>
  <c r="F539" i="1"/>
  <c r="G539" i="1"/>
  <c r="B540" i="1"/>
  <c r="C540" i="1"/>
  <c r="D540" i="1"/>
  <c r="E540" i="1"/>
  <c r="F540" i="1"/>
  <c r="G540" i="1"/>
  <c r="B543" i="1"/>
  <c r="E543" i="1"/>
  <c r="B544" i="1"/>
  <c r="E544" i="1"/>
  <c r="B545" i="1"/>
  <c r="E545" i="1"/>
  <c r="B546" i="1"/>
  <c r="E546" i="1"/>
  <c r="B547" i="1"/>
  <c r="E547" i="1"/>
  <c r="E550" i="1"/>
  <c r="G550" i="1"/>
  <c r="E551" i="1"/>
  <c r="G551" i="1"/>
  <c r="E552" i="1"/>
  <c r="G552" i="1"/>
  <c r="E553" i="1"/>
  <c r="G553" i="1"/>
  <c r="E554" i="1"/>
  <c r="E555" i="1"/>
  <c r="B565" i="1"/>
  <c r="C565" i="1"/>
  <c r="D565" i="1"/>
  <c r="E565" i="1"/>
  <c r="F565" i="1"/>
  <c r="G565" i="1"/>
  <c r="B566" i="1"/>
  <c r="C566" i="1"/>
  <c r="D566" i="1"/>
  <c r="E566" i="1"/>
  <c r="F566" i="1"/>
  <c r="G566" i="1"/>
  <c r="B567" i="1"/>
  <c r="C567" i="1"/>
  <c r="D567" i="1"/>
  <c r="E567" i="1"/>
  <c r="F567" i="1"/>
  <c r="G567" i="1"/>
  <c r="B568" i="1"/>
  <c r="C568" i="1"/>
  <c r="D568" i="1"/>
  <c r="E568" i="1"/>
  <c r="F568" i="1"/>
  <c r="G568" i="1"/>
  <c r="B569" i="1"/>
  <c r="C569" i="1"/>
  <c r="D569" i="1"/>
  <c r="E569" i="1"/>
  <c r="F569" i="1"/>
  <c r="G569" i="1"/>
  <c r="B572" i="1"/>
  <c r="E572" i="1"/>
  <c r="B573" i="1"/>
  <c r="E573" i="1"/>
  <c r="B574" i="1"/>
  <c r="E574" i="1"/>
  <c r="B575" i="1"/>
  <c r="E575" i="1"/>
  <c r="B576" i="1"/>
  <c r="E576" i="1"/>
  <c r="E579" i="1"/>
  <c r="G579" i="1"/>
  <c r="E580" i="1"/>
  <c r="G580" i="1"/>
  <c r="E581" i="1"/>
  <c r="G581" i="1"/>
  <c r="E582" i="1"/>
  <c r="G582" i="1"/>
  <c r="E583" i="1"/>
  <c r="E584" i="1"/>
  <c r="B594" i="1"/>
  <c r="C594" i="1"/>
  <c r="D594" i="1"/>
  <c r="E594" i="1"/>
  <c r="F594" i="1"/>
  <c r="G594" i="1"/>
  <c r="B595" i="1"/>
  <c r="C595" i="1"/>
  <c r="D595" i="1"/>
  <c r="E595" i="1"/>
  <c r="F595" i="1"/>
  <c r="G595" i="1"/>
  <c r="B596" i="1"/>
  <c r="C596" i="1"/>
  <c r="D596" i="1"/>
  <c r="E596" i="1"/>
  <c r="F596" i="1"/>
  <c r="G596" i="1"/>
  <c r="B597" i="1"/>
  <c r="C597" i="1"/>
  <c r="D597" i="1"/>
  <c r="E597" i="1"/>
  <c r="F597" i="1"/>
  <c r="G597" i="1"/>
  <c r="B598" i="1"/>
  <c r="C598" i="1"/>
  <c r="D598" i="1"/>
  <c r="E598" i="1"/>
  <c r="F598" i="1"/>
  <c r="G598" i="1"/>
  <c r="B601" i="1"/>
  <c r="E601" i="1"/>
  <c r="B602" i="1"/>
  <c r="E602" i="1"/>
  <c r="B603" i="1"/>
  <c r="E603" i="1"/>
  <c r="B604" i="1"/>
  <c r="E604" i="1"/>
  <c r="B605" i="1"/>
  <c r="E605" i="1"/>
  <c r="E608" i="1"/>
  <c r="E609" i="1"/>
  <c r="E610" i="1"/>
  <c r="E611" i="1"/>
  <c r="E612" i="1"/>
  <c r="E613" i="1"/>
  <c r="E614" i="1"/>
  <c r="E615" i="1"/>
  <c r="E616" i="1"/>
  <c r="E617" i="1"/>
  <c r="B630" i="1"/>
  <c r="C630" i="1"/>
  <c r="D630" i="1"/>
  <c r="E630" i="1"/>
  <c r="F630" i="1"/>
  <c r="G630" i="1"/>
  <c r="B631" i="1"/>
  <c r="C631" i="1"/>
  <c r="D631" i="1"/>
  <c r="E631" i="1"/>
  <c r="F631" i="1"/>
  <c r="G631" i="1"/>
  <c r="B632" i="1"/>
  <c r="C632" i="1"/>
  <c r="D632" i="1"/>
  <c r="E632" i="1"/>
  <c r="F632" i="1"/>
  <c r="G632" i="1"/>
  <c r="B633" i="1"/>
  <c r="C633" i="1"/>
  <c r="D633" i="1"/>
  <c r="E633" i="1"/>
  <c r="F633" i="1"/>
  <c r="G633" i="1"/>
  <c r="B634" i="1"/>
  <c r="C634" i="1"/>
  <c r="D634" i="1"/>
  <c r="E634" i="1"/>
  <c r="F634" i="1"/>
  <c r="G634" i="1"/>
  <c r="B637" i="1"/>
  <c r="E637" i="1"/>
  <c r="B638" i="1"/>
  <c r="E638" i="1"/>
  <c r="B639" i="1"/>
  <c r="E639" i="1"/>
  <c r="B640" i="1"/>
  <c r="E640" i="1"/>
  <c r="B641" i="1"/>
  <c r="E641" i="1"/>
  <c r="E644" i="1"/>
  <c r="E645" i="1"/>
  <c r="E646" i="1"/>
  <c r="E647" i="1"/>
  <c r="E648" i="1"/>
  <c r="E649" i="1"/>
  <c r="E656" i="1"/>
  <c r="E659" i="1"/>
  <c r="E660" i="1"/>
  <c r="E661" i="1"/>
  <c r="E662" i="1"/>
  <c r="E663" i="1"/>
  <c r="E664" i="1"/>
  <c r="E704" i="1"/>
  <c r="E703" i="1"/>
  <c r="E699" i="1"/>
  <c r="E698" i="1"/>
  <c r="E697" i="1"/>
  <c r="E696" i="1"/>
  <c r="E710" i="1"/>
  <c r="E709" i="1"/>
  <c r="E708" i="1"/>
  <c r="E695" i="1"/>
  <c r="E694" i="1"/>
  <c r="E707" i="1"/>
  <c r="E693" i="1"/>
  <c r="E706" i="1"/>
  <c r="E692" i="1"/>
  <c r="E705" i="1"/>
  <c r="E691" i="1"/>
  <c r="E702" i="1"/>
  <c r="E690" i="1"/>
  <c r="E687" i="1"/>
  <c r="B687" i="1"/>
  <c r="E685" i="1"/>
  <c r="E683" i="1"/>
  <c r="B683" i="1"/>
  <c r="C680" i="1"/>
  <c r="C679" i="1"/>
  <c r="C678" i="1"/>
  <c r="C677" i="1"/>
  <c r="C676" i="1"/>
  <c r="F680" i="1" l="1"/>
  <c r="B685" i="1"/>
  <c r="B686" i="1"/>
  <c r="B684" i="1"/>
  <c r="E684" i="1"/>
  <c r="E686" i="1"/>
  <c r="E678" i="1" l="1"/>
  <c r="B679" i="1"/>
  <c r="D679" i="1" s="1"/>
  <c r="E677" i="1"/>
  <c r="E680" i="1"/>
  <c r="G680" i="1" s="1"/>
  <c r="E679" i="1"/>
  <c r="E676" i="1"/>
  <c r="B678" i="1" l="1"/>
  <c r="D678" i="1" s="1"/>
  <c r="F678" i="1" l="1"/>
  <c r="G678" i="1" s="1"/>
  <c r="F677" i="1"/>
  <c r="G677" i="1" s="1"/>
  <c r="B677" i="1"/>
  <c r="D677" i="1" s="1"/>
  <c r="F676" i="1" l="1"/>
  <c r="G676" i="1" s="1"/>
  <c r="B680" i="1"/>
  <c r="D680" i="1" s="1"/>
  <c r="B676" i="1"/>
  <c r="D676" i="1" s="1"/>
  <c r="F679" i="1"/>
  <c r="G679" i="1" s="1"/>
</calcChain>
</file>

<file path=xl/sharedStrings.xml><?xml version="1.0" encoding="utf-8"?>
<sst xmlns="http://schemas.openxmlformats.org/spreadsheetml/2006/main" count="1164" uniqueCount="138">
  <si>
    <t>TRIBUNAL DE JUSTIÇA DO ESTADO DE SERGIPE</t>
  </si>
  <si>
    <t>DIRETORIA DE GESTÃO DE PESSOAS</t>
  </si>
  <si>
    <t>COORDENADORIA DE GESTÃO</t>
  </si>
  <si>
    <t xml:space="preserve">TABELA DE VALORES DE CARGOS EM COMISSÃO </t>
  </si>
  <si>
    <t>VIGENCIA2006</t>
  </si>
  <si>
    <t>Lei 5.780 de 21/12/2005</t>
  </si>
  <si>
    <t>Cargos em Comissão de Natureza Especial e Simples</t>
  </si>
  <si>
    <t>SÍMBOLO</t>
  </si>
  <si>
    <t xml:space="preserve">    OPÇÃO      POR       100%</t>
  </si>
  <si>
    <t xml:space="preserve">    OPÇÃO      POR       60%</t>
  </si>
  <si>
    <t>VENCTO.</t>
  </si>
  <si>
    <t xml:space="preserve">REP. </t>
  </si>
  <si>
    <t>TOTAL</t>
  </si>
  <si>
    <t>CCE - 1</t>
  </si>
  <si>
    <t>CCE - 2</t>
  </si>
  <si>
    <t xml:space="preserve">CCE - 3 </t>
  </si>
  <si>
    <t xml:space="preserve">CCE  - 4 </t>
  </si>
  <si>
    <t>CCE - 5</t>
  </si>
  <si>
    <t>CCE – 6</t>
  </si>
  <si>
    <t>OPÇÃO   POR    100%</t>
  </si>
  <si>
    <t>VENCIMENTO</t>
  </si>
  <si>
    <t xml:space="preserve"> CCS  - 0 </t>
  </si>
  <si>
    <t>CCS - 1</t>
  </si>
  <si>
    <t>CCS - 2</t>
  </si>
  <si>
    <t>CCS - 3</t>
  </si>
  <si>
    <t>CCS - 4</t>
  </si>
  <si>
    <t>CCS - 5</t>
  </si>
  <si>
    <t>CCS - 6</t>
  </si>
  <si>
    <t xml:space="preserve"> CCS - 7 </t>
  </si>
  <si>
    <t>CCS - 8</t>
  </si>
  <si>
    <t>TABELA DE VALORES DE FUNÇÃO DE CONFIANÇA  - FCE/FC.</t>
  </si>
  <si>
    <t>ATRIBUIÇÃO/FCE</t>
  </si>
  <si>
    <t xml:space="preserve">SIMBÓLO </t>
  </si>
  <si>
    <t>VALOR</t>
  </si>
  <si>
    <t>Cartório do Tribunal</t>
  </si>
  <si>
    <t>FCE – 01</t>
  </si>
  <si>
    <t>FC - 1</t>
  </si>
  <si>
    <t>Comarca da Capital</t>
  </si>
  <si>
    <t>FCE – 02</t>
  </si>
  <si>
    <t>FC - 2</t>
  </si>
  <si>
    <t xml:space="preserve">Sede Comarca  de 2ª Entrância </t>
  </si>
  <si>
    <t>FCE – 03</t>
  </si>
  <si>
    <t xml:space="preserve">FC - 3 </t>
  </si>
  <si>
    <t>Distrito 2ª   e  Sede Com.  1ª  Ent.</t>
  </si>
  <si>
    <t xml:space="preserve">FCE – 04 </t>
  </si>
  <si>
    <t>FC - 4</t>
  </si>
  <si>
    <t>Distrito de  Comarca de 1ª Ent.</t>
  </si>
  <si>
    <t xml:space="preserve">FCE – 05 </t>
  </si>
  <si>
    <t>FC - 5</t>
  </si>
  <si>
    <t>Execução de Mandados</t>
  </si>
  <si>
    <t>FCE -  06</t>
  </si>
  <si>
    <t xml:space="preserve">FC - 6 </t>
  </si>
  <si>
    <t>Vigência 2007</t>
  </si>
  <si>
    <t>Conciliador do Interior</t>
  </si>
  <si>
    <t>FCE-07</t>
  </si>
  <si>
    <t xml:space="preserve"> Lei  nº 6.297  de 18/12/2007</t>
  </si>
  <si>
    <t>Pub 26/12/06</t>
  </si>
  <si>
    <t>Vigência 2008</t>
  </si>
  <si>
    <t xml:space="preserve">Sede Com  de 2ª Entrância </t>
  </si>
  <si>
    <t>Distrito de  Com de 1ª Ent.</t>
  </si>
  <si>
    <t>Exec de Mand/Inven Judic.</t>
  </si>
  <si>
    <t>FCE - 07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</si>
  <si>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JAN/2009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6.570 de 29/12/08 </t>
    </r>
  </si>
  <si>
    <t>PUB 30/12/08 - 10%</t>
  </si>
  <si>
    <t>Secretarias Judiciais do TJ</t>
  </si>
  <si>
    <t>Secretarias Judic Capital</t>
  </si>
  <si>
    <t>Sec das Sedes E. Final Interi</t>
  </si>
  <si>
    <t>Sec das Sedes Ent Incial</t>
  </si>
  <si>
    <t>Sec Judi dos Distritos</t>
  </si>
  <si>
    <t>Inven Judic.</t>
  </si>
  <si>
    <t>Concil do Interior (Extinto)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</si>
  <si>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JAN/2010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6.785 de 25/11/2009</t>
    </r>
  </si>
  <si>
    <t>PUB 26/11/2009 -  5,5%</t>
  </si>
  <si>
    <t>Secretarias Judic Capital e Ofic de Reg Civil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</si>
  <si>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JAN/2011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7.047 de 16/12/2010</t>
    </r>
  </si>
  <si>
    <t>pub 22/12/2010</t>
  </si>
  <si>
    <r>
      <rPr>
        <b/>
        <sz val="10"/>
        <rFont val="Arial"/>
        <family val="2"/>
      </rPr>
      <t>TAB  VIGENTE A PARTIR DE JAN</t>
    </r>
    <r>
      <rPr>
        <b/>
        <sz val="11"/>
        <color indexed="12"/>
        <rFont val="Arial"/>
        <family val="2"/>
      </rPr>
      <t xml:space="preserve">/2011 </t>
    </r>
    <r>
      <rPr>
        <b/>
        <sz val="12"/>
        <color indexed="12"/>
        <rFont val="Arial"/>
        <family val="2"/>
      </rPr>
      <t xml:space="preserve"> Lei  nº 7.128</t>
    </r>
  </si>
  <si>
    <t>DE 25/04/11</t>
  </si>
  <si>
    <t>Pub 26/04/11</t>
  </si>
  <si>
    <t>PAGO EM MAIO</t>
  </si>
  <si>
    <t>LEI 7.349/2011</t>
  </si>
  <si>
    <t>DE 28/12/11</t>
  </si>
  <si>
    <t>Pub 06/01/12</t>
  </si>
  <si>
    <t>6,5%</t>
  </si>
  <si>
    <t>TAB DE VENC VIG A PARTIR DE JAN/2013  Lei  nº 7.514, DE 26/12/12</t>
  </si>
  <si>
    <t>PUB 16/01/13  - 5,37%</t>
  </si>
  <si>
    <t>TAB DE VENC VIG A PARTIR DE JAN/2014  Lei nº 7.749 de 27/12/13</t>
  </si>
  <si>
    <t>PUB 15/01/14  - 5,00%</t>
  </si>
  <si>
    <t>TAB DE VENC VIG A PARTIR DE JAN/2015  Lei  nº 7.947/2014</t>
  </si>
  <si>
    <t>PUB  29.12.14 - 6,00%</t>
  </si>
  <si>
    <t>2016 e 2017 não houve aumento para CCs</t>
  </si>
  <si>
    <t>TABELA COM REDUÇÃO 12.5%-2017</t>
  </si>
  <si>
    <t>LEI 8.238-2017 PUB-05.07.17</t>
  </si>
  <si>
    <t xml:space="preserve">CCS-  0 </t>
  </si>
  <si>
    <t>CCS-1M</t>
  </si>
  <si>
    <t>FC -    01</t>
  </si>
  <si>
    <t>FCA-   01</t>
  </si>
  <si>
    <t>FCA-   02</t>
  </si>
  <si>
    <t>FCGD- 01</t>
  </si>
  <si>
    <t>TABELA COM AUMENTO 2,07% - JAN 2018</t>
  </si>
  <si>
    <t>LEI8380-18 PUB05.03.18</t>
  </si>
  <si>
    <t>TABELA COM AUMENTO 3,56% - JAN 2019</t>
  </si>
  <si>
    <t xml:space="preserve">LEI  PUB </t>
  </si>
  <si>
    <t>TABELA COM AUMENTO 3,5% - JAN 2020</t>
  </si>
  <si>
    <t>LEI 8.644 PUB 30,12.19</t>
  </si>
  <si>
    <t>TABELA COM AUMENTO 0,98% - JAN 2020</t>
  </si>
  <si>
    <t>LEI            PUB       03.20</t>
  </si>
  <si>
    <t>TABELA COM AUMENTO 3,00% - JAN 2021</t>
  </si>
  <si>
    <t xml:space="preserve">LEI 8.890/2021            PUB: 10/09/2021       </t>
  </si>
  <si>
    <t>TABELA COM AUMENTO 6,00% - JAN 2022</t>
  </si>
  <si>
    <t xml:space="preserve">LEI  /2022            PUB:   /04/2022       </t>
  </si>
  <si>
    <t xml:space="preserve"> TABELA DE VENCIMENTOS VIGENTE A PARTIR DE JANEIRO 2023  Lei nº 9.171  de  08/03/2023 publicado no 29.110 DOE  09/03/2023 ( 6%)</t>
  </si>
  <si>
    <t xml:space="preserve">SIMBOLO </t>
  </si>
  <si>
    <t>FCE – 1DS</t>
  </si>
  <si>
    <t>FCE – 2DS</t>
  </si>
  <si>
    <t>FCE – 3DS</t>
  </si>
  <si>
    <t xml:space="preserve">FCE – 4DS </t>
  </si>
  <si>
    <t>Coordenador de Gabinete de Deso.</t>
  </si>
  <si>
    <t>FCJ - 1</t>
  </si>
  <si>
    <t>FCJ - 2</t>
  </si>
  <si>
    <t>FCJ -6</t>
  </si>
  <si>
    <t xml:space="preserve"> TABELA DE VENCIMENTOS VIGENTE A PARTIR DE JANEIRO 2024  Lei nº 9.360  de  29/12/2023 publicado no DOE  29/01/2023 ( 6%)</t>
  </si>
  <si>
    <t>FCE – 04</t>
  </si>
  <si>
    <t>Diretor das Secretarias do TJ</t>
  </si>
  <si>
    <t>Diretor de Secretaria Entrancia Final, Turma Recursal e CPE</t>
  </si>
  <si>
    <t>Diretor das Secretaria Entrância Inical</t>
  </si>
  <si>
    <t>Diretor das Secretarias dos Distritos</t>
  </si>
  <si>
    <t>Assistente Plantonista</t>
  </si>
  <si>
    <t>FC -    02</t>
  </si>
  <si>
    <t xml:space="preserve">FCA - 0 </t>
  </si>
  <si>
    <t>FCA -  01</t>
  </si>
  <si>
    <t>FCA -  02</t>
  </si>
  <si>
    <t>FCGD - 01</t>
  </si>
  <si>
    <t xml:space="preserve"> TABELA DE VENCIMENTOS VIGENTE A PARTIR DE JANEIRO 2025  Lei nº 9.593  de 15/01/2025 publicado no DOE  16/01/2025 ( 6%)</t>
  </si>
  <si>
    <t>Diretor da Secretaria da Corregedoria Geral de Justiça</t>
  </si>
  <si>
    <t>FCE – 3CG</t>
  </si>
  <si>
    <t>Assistente administrativo da Corregedoria Geral de Justiça</t>
  </si>
  <si>
    <t>FCE – 2CG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</si>
</sst>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 &quot;* #,##0.00_-;&quot;-R$ &quot;* #,##0.00_-;_-&quot;R$ &quot;* \-??_-;_-@_-"/>
  </numFmts>
  <fonts count="26">
    <font>
      <sz val="10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1"/>
    </font>
    <font>
      <sz val="10"/>
      <color indexed="12"/>
      <name val="Arial"/>
      <family val="1"/>
    </font>
    <font>
      <b/>
      <sz val="10"/>
      <name val="Arial"/>
      <family val="5"/>
    </font>
    <font>
      <b/>
      <sz val="13.95"/>
      <name val="Arial"/>
      <family val="2"/>
    </font>
    <font>
      <b/>
      <sz val="11"/>
      <color indexed="12"/>
      <name val="Arial"/>
      <family val="3"/>
    </font>
    <font>
      <b/>
      <sz val="11"/>
      <name val="Arial"/>
      <family val="4"/>
    </font>
    <font>
      <b/>
      <sz val="12"/>
      <color indexed="12"/>
      <name val="Arial"/>
      <family val="4"/>
    </font>
    <font>
      <b/>
      <sz val="11"/>
      <color indexed="12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13"/>
      <name val="Arial"/>
      <family val="5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164" fontId="16" fillId="0" borderId="0" applyFill="0" applyBorder="0" applyAlignment="0" applyProtection="0"/>
  </cellStyleXfs>
  <cellXfs count="326">
    <xf numFmtId="0" fontId="0" fillId="0" borderId="0" xfId="0"/>
    <xf numFmtId="4" fontId="0" fillId="0" borderId="0" xfId="0" applyNumberFormat="1"/>
    <xf numFmtId="0" fontId="19" fillId="0" borderId="3" xfId="0" applyFont="1" applyBorder="1"/>
    <xf numFmtId="0" fontId="19" fillId="0" borderId="3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0" fillId="0" borderId="7" xfId="0" applyNumberFormat="1" applyBorder="1"/>
    <xf numFmtId="4" fontId="1" fillId="0" borderId="7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0" fillId="0" borderId="10" xfId="0" applyNumberFormat="1" applyBorder="1"/>
    <xf numFmtId="4" fontId="1" fillId="0" borderId="10" xfId="0" applyNumberFormat="1" applyFont="1" applyBorder="1" applyAlignment="1">
      <alignment horizontal="center"/>
    </xf>
    <xf numFmtId="4" fontId="0" fillId="0" borderId="11" xfId="0" applyNumberFormat="1" applyBorder="1"/>
    <xf numFmtId="4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0" fillId="0" borderId="14" xfId="0" applyNumberFormat="1" applyBorder="1"/>
    <xf numFmtId="4" fontId="1" fillId="0" borderId="14" xfId="0" applyNumberFormat="1" applyFont="1" applyBorder="1" applyAlignment="1">
      <alignment horizontal="center"/>
    </xf>
    <xf numFmtId="4" fontId="0" fillId="0" borderId="15" xfId="0" applyNumberFormat="1" applyBorder="1"/>
    <xf numFmtId="4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" fontId="0" fillId="0" borderId="18" xfId="0" applyNumberFormat="1" applyBorder="1"/>
    <xf numFmtId="4" fontId="1" fillId="0" borderId="18" xfId="0" applyNumberFormat="1" applyFont="1" applyBorder="1" applyAlignment="1">
      <alignment horizontal="center"/>
    </xf>
    <xf numFmtId="4" fontId="0" fillId="0" borderId="19" xfId="0" applyNumberFormat="1" applyBorder="1"/>
    <xf numFmtId="4" fontId="1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4" fontId="1" fillId="0" borderId="23" xfId="0" applyNumberFormat="1" applyFont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/>
    <xf numFmtId="2" fontId="8" fillId="0" borderId="18" xfId="0" applyNumberFormat="1" applyFont="1" applyBorder="1"/>
    <xf numFmtId="4" fontId="8" fillId="0" borderId="19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2" fontId="10" fillId="0" borderId="24" xfId="0" applyNumberFormat="1" applyFont="1" applyBorder="1" applyAlignment="1">
      <alignment horizontal="center"/>
    </xf>
    <xf numFmtId="2" fontId="10" fillId="0" borderId="25" xfId="0" applyNumberFormat="1" applyFont="1" applyBorder="1" applyAlignment="1">
      <alignment horizontal="center"/>
    </xf>
    <xf numFmtId="4" fontId="10" fillId="0" borderId="24" xfId="0" applyNumberFormat="1" applyFont="1" applyBorder="1" applyAlignment="1">
      <alignment horizontal="center"/>
    </xf>
    <xf numFmtId="4" fontId="10" fillId="0" borderId="25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2" fontId="8" fillId="0" borderId="10" xfId="0" applyNumberFormat="1" applyFont="1" applyBorder="1"/>
    <xf numFmtId="2" fontId="8" fillId="0" borderId="3" xfId="0" applyNumberFormat="1" applyFont="1" applyBorder="1"/>
    <xf numFmtId="4" fontId="8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2" fontId="8" fillId="0" borderId="0" xfId="0" applyNumberFormat="1" applyFont="1"/>
    <xf numFmtId="4" fontId="8" fillId="0" borderId="0" xfId="0" applyNumberFormat="1" applyFont="1" applyAlignment="1">
      <alignment horizontal="center"/>
    </xf>
    <xf numFmtId="9" fontId="0" fillId="0" borderId="0" xfId="0" applyNumberFormat="1"/>
    <xf numFmtId="2" fontId="0" fillId="0" borderId="0" xfId="0" applyNumberFormat="1"/>
    <xf numFmtId="4" fontId="0" fillId="0" borderId="3" xfId="0" applyNumberFormat="1" applyBorder="1"/>
    <xf numFmtId="4" fontId="0" fillId="0" borderId="27" xfId="0" applyNumberFormat="1" applyBorder="1"/>
    <xf numFmtId="4" fontId="1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3" xfId="0" applyNumberFormat="1" applyFont="1" applyBorder="1"/>
    <xf numFmtId="2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5" xfId="0" applyBorder="1"/>
    <xf numFmtId="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9" xfId="0" applyBorder="1"/>
    <xf numFmtId="4" fontId="1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center"/>
    </xf>
    <xf numFmtId="0" fontId="1" fillId="0" borderId="5" xfId="0" applyFont="1" applyBorder="1"/>
    <xf numFmtId="0" fontId="0" fillId="0" borderId="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" xfId="0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0" fillId="0" borderId="19" xfId="0" applyNumberFormat="1" applyBorder="1" applyAlignment="1">
      <alignment horizontal="right" vertical="center"/>
    </xf>
    <xf numFmtId="4" fontId="0" fillId="0" borderId="3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center" vertical="center"/>
    </xf>
    <xf numFmtId="2" fontId="18" fillId="0" borderId="3" xfId="0" applyNumberFormat="1" applyFont="1" applyBorder="1" applyAlignment="1">
      <alignment horizontal="right" vertical="center"/>
    </xf>
    <xf numFmtId="0" fontId="5" fillId="0" borderId="3" xfId="0" applyFont="1" applyBorder="1"/>
    <xf numFmtId="0" fontId="5" fillId="0" borderId="5" xfId="0" applyFont="1" applyBorder="1"/>
    <xf numFmtId="0" fontId="19" fillId="0" borderId="7" xfId="0" applyFont="1" applyBorder="1"/>
    <xf numFmtId="0" fontId="19" fillId="0" borderId="30" xfId="0" applyFont="1" applyBorder="1"/>
    <xf numFmtId="0" fontId="19" fillId="0" borderId="31" xfId="0" applyFont="1" applyBorder="1"/>
    <xf numFmtId="0" fontId="19" fillId="0" borderId="32" xfId="0" applyFont="1" applyBorder="1"/>
    <xf numFmtId="0" fontId="19" fillId="0" borderId="3" xfId="0" applyFont="1" applyBorder="1" applyAlignment="1">
      <alignment vertical="center"/>
    </xf>
    <xf numFmtId="4" fontId="19" fillId="0" borderId="19" xfId="0" applyNumberFormat="1" applyFont="1" applyBorder="1" applyAlignment="1">
      <alignment vertical="center"/>
    </xf>
    <xf numFmtId="4" fontId="19" fillId="0" borderId="19" xfId="0" applyNumberFormat="1" applyFont="1" applyBorder="1" applyAlignment="1">
      <alignment horizontal="right" vertical="center"/>
    </xf>
    <xf numFmtId="4" fontId="19" fillId="0" borderId="3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vertical="center"/>
    </xf>
    <xf numFmtId="4" fontId="19" fillId="0" borderId="5" xfId="0" applyNumberFormat="1" applyFont="1" applyBorder="1" applyAlignment="1">
      <alignment horizontal="right" vertical="center"/>
    </xf>
    <xf numFmtId="0" fontId="19" fillId="0" borderId="19" xfId="0" applyFont="1" applyBorder="1"/>
    <xf numFmtId="4" fontId="19" fillId="0" borderId="3" xfId="0" applyNumberFormat="1" applyFont="1" applyBorder="1" applyAlignment="1">
      <alignment horizontal="center" vertical="center"/>
    </xf>
    <xf numFmtId="2" fontId="20" fillId="0" borderId="3" xfId="0" applyNumberFormat="1" applyFont="1" applyBorder="1" applyAlignment="1">
      <alignment horizontal="right" vertical="center"/>
    </xf>
    <xf numFmtId="0" fontId="19" fillId="0" borderId="5" xfId="0" applyFont="1" applyBorder="1"/>
    <xf numFmtId="164" fontId="22" fillId="0" borderId="33" xfId="1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0" fontId="19" fillId="0" borderId="25" xfId="0" applyFont="1" applyBorder="1" applyAlignment="1">
      <alignment horizontal="centerContinuous" vertical="center" wrapText="1"/>
    </xf>
    <xf numFmtId="0" fontId="5" fillId="0" borderId="35" xfId="0" applyFont="1" applyBorder="1"/>
    <xf numFmtId="0" fontId="5" fillId="0" borderId="37" xfId="0" applyFont="1" applyBorder="1"/>
    <xf numFmtId="0" fontId="19" fillId="0" borderId="38" xfId="0" applyFont="1" applyBorder="1"/>
    <xf numFmtId="0" fontId="19" fillId="0" borderId="39" xfId="0" applyFont="1" applyBorder="1"/>
    <xf numFmtId="0" fontId="19" fillId="0" borderId="35" xfId="0" applyFont="1" applyBorder="1" applyAlignment="1">
      <alignment vertical="center"/>
    </xf>
    <xf numFmtId="4" fontId="19" fillId="0" borderId="40" xfId="0" applyNumberFormat="1" applyFont="1" applyBorder="1" applyAlignment="1">
      <alignment horizontal="right" vertical="center"/>
    </xf>
    <xf numFmtId="0" fontId="19" fillId="0" borderId="41" xfId="0" applyFont="1" applyBorder="1" applyAlignment="1">
      <alignment vertical="center"/>
    </xf>
    <xf numFmtId="0" fontId="19" fillId="0" borderId="42" xfId="0" applyFont="1" applyBorder="1"/>
    <xf numFmtId="0" fontId="19" fillId="0" borderId="43" xfId="0" applyFont="1" applyBorder="1"/>
    <xf numFmtId="0" fontId="19" fillId="0" borderId="35" xfId="0" applyFont="1" applyBorder="1"/>
    <xf numFmtId="0" fontId="19" fillId="0" borderId="36" xfId="0" applyFont="1" applyBorder="1"/>
    <xf numFmtId="0" fontId="19" fillId="0" borderId="35" xfId="0" applyFont="1" applyBorder="1" applyAlignment="1">
      <alignment horizontal="left" wrapText="1"/>
    </xf>
    <xf numFmtId="2" fontId="20" fillId="0" borderId="36" xfId="0" applyNumberFormat="1" applyFont="1" applyBorder="1" applyAlignment="1">
      <alignment horizontal="right" vertical="center"/>
    </xf>
    <xf numFmtId="0" fontId="19" fillId="0" borderId="36" xfId="0" applyFont="1" applyBorder="1" applyAlignment="1">
      <alignment vertical="center"/>
    </xf>
    <xf numFmtId="0" fontId="19" fillId="0" borderId="45" xfId="0" applyFont="1" applyBorder="1" applyAlignment="1">
      <alignment vertical="center"/>
    </xf>
    <xf numFmtId="4" fontId="19" fillId="0" borderId="45" xfId="0" applyNumberFormat="1" applyFont="1" applyBorder="1" applyAlignment="1">
      <alignment horizontal="center" vertical="center"/>
    </xf>
    <xf numFmtId="0" fontId="19" fillId="0" borderId="46" xfId="0" applyFont="1" applyBorder="1" applyAlignment="1">
      <alignment vertical="center"/>
    </xf>
    <xf numFmtId="0" fontId="0" fillId="0" borderId="47" xfId="0" applyBorder="1"/>
    <xf numFmtId="0" fontId="0" fillId="0" borderId="48" xfId="0" applyBorder="1"/>
    <xf numFmtId="0" fontId="21" fillId="0" borderId="48" xfId="0" applyFont="1" applyBorder="1"/>
    <xf numFmtId="0" fontId="0" fillId="0" borderId="49" xfId="0" applyBorder="1"/>
    <xf numFmtId="0" fontId="0" fillId="0" borderId="53" xfId="0" applyBorder="1"/>
    <xf numFmtId="0" fontId="19" fillId="0" borderId="53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164" fontId="22" fillId="0" borderId="55" xfId="1" applyFont="1" applyFill="1" applyBorder="1" applyAlignment="1">
      <alignment horizontal="center" vertical="center"/>
    </xf>
    <xf numFmtId="0" fontId="0" fillId="0" borderId="56" xfId="0" applyBorder="1"/>
    <xf numFmtId="0" fontId="0" fillId="0" borderId="57" xfId="0" applyBorder="1"/>
    <xf numFmtId="0" fontId="23" fillId="0" borderId="48" xfId="0" applyFont="1" applyBorder="1" applyAlignment="1">
      <alignment horizontal="center"/>
    </xf>
    <xf numFmtId="0" fontId="0" fillId="0" borderId="59" xfId="0" applyBorder="1"/>
    <xf numFmtId="0" fontId="19" fillId="0" borderId="58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2" borderId="35" xfId="0" applyFont="1" applyFill="1" applyBorder="1"/>
    <xf numFmtId="0" fontId="5" fillId="2" borderId="5" xfId="0" applyFont="1" applyFill="1" applyBorder="1"/>
    <xf numFmtId="0" fontId="5" fillId="2" borderId="37" xfId="0" applyFont="1" applyFill="1" applyBorder="1"/>
    <xf numFmtId="0" fontId="19" fillId="2" borderId="38" xfId="0" applyFont="1" applyFill="1" applyBorder="1"/>
    <xf numFmtId="0" fontId="19" fillId="2" borderId="30" xfId="0" applyFont="1" applyFill="1" applyBorder="1"/>
    <xf numFmtId="0" fontId="19" fillId="2" borderId="31" xfId="0" applyFont="1" applyFill="1" applyBorder="1"/>
    <xf numFmtId="0" fontId="19" fillId="2" borderId="39" xfId="0" applyFont="1" applyFill="1" applyBorder="1"/>
    <xf numFmtId="0" fontId="0" fillId="0" borderId="0" xfId="0" applyAlignment="1">
      <alignment horizontal="center"/>
    </xf>
    <xf numFmtId="0" fontId="19" fillId="0" borderId="35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24" xfId="0" applyFont="1" applyBorder="1" applyAlignment="1">
      <alignment horizontal="left" wrapText="1"/>
    </xf>
    <xf numFmtId="0" fontId="19" fillId="0" borderId="44" xfId="0" applyFont="1" applyBorder="1" applyAlignment="1">
      <alignment horizontal="left" wrapText="1"/>
    </xf>
    <xf numFmtId="0" fontId="19" fillId="0" borderId="45" xfId="0" applyFont="1" applyBorder="1" applyAlignment="1">
      <alignment horizontal="left" wrapText="1"/>
    </xf>
    <xf numFmtId="0" fontId="19" fillId="0" borderId="54" xfId="0" applyFont="1" applyBorder="1" applyAlignment="1">
      <alignment horizontal="left" wrapText="1"/>
    </xf>
    <xf numFmtId="0" fontId="19" fillId="0" borderId="58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58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center" wrapText="1"/>
    </xf>
    <xf numFmtId="0" fontId="19" fillId="0" borderId="34" xfId="0" applyFont="1" applyBorder="1" applyAlignment="1">
      <alignment horizont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58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4" fontId="19" fillId="0" borderId="3" xfId="0" applyNumberFormat="1" applyFont="1" applyBorder="1" applyAlignment="1">
      <alignment horizontal="center"/>
    </xf>
    <xf numFmtId="4" fontId="19" fillId="0" borderId="36" xfId="0" applyNumberFormat="1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35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58" xfId="0" applyFont="1" applyBorder="1" applyAlignment="1">
      <alignment horizontal="left" wrapText="1"/>
    </xf>
    <xf numFmtId="0" fontId="19" fillId="0" borderId="25" xfId="0" applyFont="1" applyBorder="1" applyAlignment="1">
      <alignment horizontal="left" wrapText="1"/>
    </xf>
    <xf numFmtId="0" fontId="19" fillId="0" borderId="34" xfId="0" applyFont="1" applyBorder="1" applyAlignment="1">
      <alignment horizontal="left" wrapText="1"/>
    </xf>
    <xf numFmtId="0" fontId="19" fillId="0" borderId="58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4" fontId="19" fillId="0" borderId="24" xfId="0" applyNumberFormat="1" applyFont="1" applyBorder="1" applyAlignment="1">
      <alignment horizontal="center"/>
    </xf>
    <xf numFmtId="4" fontId="19" fillId="0" borderId="25" xfId="0" applyNumberFormat="1" applyFont="1" applyBorder="1" applyAlignment="1">
      <alignment horizontal="center"/>
    </xf>
    <xf numFmtId="4" fontId="19" fillId="0" borderId="26" xfId="0" applyNumberFormat="1" applyFont="1" applyBorder="1" applyAlignment="1">
      <alignment horizontal="center"/>
    </xf>
    <xf numFmtId="4" fontId="19" fillId="0" borderId="63" xfId="0" applyNumberFormat="1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0" xfId="0" applyFont="1" applyBorder="1" applyAlignment="1">
      <alignment horizontal="left" wrapText="1"/>
    </xf>
    <xf numFmtId="0" fontId="19" fillId="0" borderId="61" xfId="0" applyFont="1" applyBorder="1" applyAlignment="1">
      <alignment horizontal="left" wrapText="1"/>
    </xf>
    <xf numFmtId="0" fontId="19" fillId="0" borderId="62" xfId="0" applyFont="1" applyBorder="1" applyAlignment="1">
      <alignment horizontal="left" wrapText="1"/>
    </xf>
    <xf numFmtId="0" fontId="5" fillId="0" borderId="3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9" fillId="0" borderId="68" xfId="0" applyFont="1" applyBorder="1" applyAlignment="1">
      <alignment horizontal="left" wrapText="1"/>
    </xf>
    <xf numFmtId="0" fontId="19" fillId="0" borderId="26" xfId="0" applyFont="1" applyBorder="1" applyAlignment="1">
      <alignment horizontal="left" wrapText="1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7" xfId="0" applyBorder="1" applyAlignment="1">
      <alignment horizontal="center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4" fontId="1" fillId="0" borderId="24" xfId="0" applyNumberFormat="1" applyFont="1" applyBorder="1" applyAlignment="1">
      <alignment horizontal="center"/>
    </xf>
    <xf numFmtId="4" fontId="1" fillId="0" borderId="25" xfId="0" applyNumberFormat="1" applyFont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5" fillId="0" borderId="7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5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75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10" fillId="0" borderId="24" xfId="0" applyNumberFormat="1" applyFont="1" applyBorder="1" applyAlignment="1">
      <alignment horizontal="center"/>
    </xf>
    <xf numFmtId="4" fontId="10" fillId="0" borderId="25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" fillId="0" borderId="7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75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75" xfId="0" applyNumberFormat="1" applyFont="1" applyBorder="1" applyAlignment="1">
      <alignment horizontal="center"/>
    </xf>
    <xf numFmtId="0" fontId="23" fillId="2" borderId="69" xfId="0" applyFont="1" applyFill="1" applyBorder="1" applyAlignment="1">
      <alignment horizontal="center"/>
    </xf>
    <xf numFmtId="0" fontId="23" fillId="2" borderId="70" xfId="0" applyFont="1" applyFill="1" applyBorder="1" applyAlignment="1">
      <alignment horizontal="center"/>
    </xf>
    <xf numFmtId="0" fontId="23" fillId="2" borderId="7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2124075</xdr:colOff>
      <xdr:row>0</xdr:row>
      <xdr:rowOff>0</xdr:rowOff>
    </xdr:from>
    <xdr:to>
      <xdr:col>3</xdr:col>
      <xdr:colOff>590550</xdr:colOff>
      <xdr:row>0</xdr:row>
      <xdr:rowOff>1190625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F77F09-92B2-78C2-F6A3-5DCFBDCBF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0"/>
          <a:ext cx="113347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0"/>
  <sheetViews>
    <sheetView tabSelected="1" zoomScaleNormal="100" workbookViewId="0">
      <selection activeCell="N674" sqref="N674"/>
    </sheetView>
  </sheetViews>
  <sheetFormatPr defaultColWidth="9" defaultRowHeight="12.75"/>
  <cols>
    <col min="1" max="1" width="12.42578125" customWidth="1"/>
    <col min="2" max="2" width="13.28515625" customWidth="1"/>
    <col min="3" max="3" width="40" customWidth="1"/>
    <col min="4" max="4" width="13.28515625" customWidth="1"/>
    <col min="5" max="5" width="26.140625" customWidth="1"/>
    <col min="6" max="7" width="13.28515625" customWidth="1"/>
    <col min="8" max="9" width="9" customWidth="1"/>
  </cols>
  <sheetData>
    <row r="1" spans="1:9" ht="99.75" customHeight="1">
      <c r="A1" s="165"/>
      <c r="B1" s="165"/>
      <c r="C1" s="165"/>
      <c r="D1" s="165"/>
      <c r="E1" s="165"/>
      <c r="F1" s="165"/>
      <c r="G1" s="165"/>
    </row>
    <row r="2" spans="1:9" ht="16.5">
      <c r="A2" s="307" t="s">
        <v>0</v>
      </c>
      <c r="B2" s="307"/>
      <c r="C2" s="307"/>
      <c r="D2" s="307"/>
      <c r="E2" s="307"/>
      <c r="F2" s="307"/>
      <c r="G2" s="307"/>
      <c r="H2" s="156"/>
      <c r="I2" s="156"/>
    </row>
    <row r="3" spans="1:9" ht="16.5">
      <c r="A3" s="308" t="s">
        <v>1</v>
      </c>
      <c r="B3" s="308"/>
      <c r="C3" s="308"/>
      <c r="D3" s="308"/>
      <c r="E3" s="308"/>
      <c r="F3" s="308"/>
      <c r="G3" s="308"/>
      <c r="H3" s="157"/>
      <c r="I3" s="157"/>
    </row>
    <row r="4" spans="1:9" ht="16.5">
      <c r="A4" s="308" t="s">
        <v>2</v>
      </c>
      <c r="B4" s="308"/>
      <c r="C4" s="308"/>
      <c r="D4" s="308"/>
      <c r="E4" s="308"/>
      <c r="F4" s="308"/>
      <c r="G4" s="308"/>
      <c r="H4" s="157"/>
      <c r="I4" s="157"/>
    </row>
    <row r="5" spans="1:9" ht="16.5">
      <c r="A5" s="309" t="s">
        <v>3</v>
      </c>
      <c r="B5" s="309"/>
      <c r="C5" s="309"/>
      <c r="D5" s="309"/>
      <c r="E5" s="309"/>
      <c r="F5" s="309"/>
      <c r="G5" s="309"/>
      <c r="H5" s="157"/>
      <c r="I5" s="157"/>
    </row>
    <row r="6" spans="1:9">
      <c r="A6" s="5"/>
      <c r="B6" s="5"/>
      <c r="C6" s="5"/>
      <c r="D6" s="5"/>
      <c r="E6" s="5"/>
      <c r="F6" s="5"/>
      <c r="G6" s="5"/>
    </row>
    <row r="7" spans="1:9" ht="13.5" hidden="1" customHeight="1">
      <c r="A7" s="6"/>
      <c r="B7" s="6"/>
      <c r="C7" s="6"/>
      <c r="D7" s="6"/>
      <c r="E7" s="6"/>
      <c r="F7" s="325" t="s">
        <v>4</v>
      </c>
      <c r="G7" s="325"/>
    </row>
    <row r="8" spans="1:9" hidden="1">
      <c r="E8" s="324" t="s">
        <v>5</v>
      </c>
      <c r="F8" s="324"/>
      <c r="G8" s="324"/>
    </row>
    <row r="9" spans="1:9" ht="15.75" hidden="1" customHeight="1">
      <c r="A9" s="264" t="s">
        <v>6</v>
      </c>
      <c r="B9" s="265"/>
      <c r="C9" s="265"/>
      <c r="D9" s="265"/>
      <c r="E9" s="265"/>
      <c r="F9" s="265"/>
      <c r="G9" s="266"/>
    </row>
    <row r="10" spans="1:9" hidden="1">
      <c r="A10" s="267" t="s">
        <v>7</v>
      </c>
      <c r="B10" s="269" t="s">
        <v>8</v>
      </c>
      <c r="C10" s="270"/>
      <c r="D10" s="271"/>
      <c r="E10" s="269" t="s">
        <v>9</v>
      </c>
      <c r="F10" s="270"/>
      <c r="G10" s="272"/>
    </row>
    <row r="11" spans="1:9" hidden="1">
      <c r="A11" s="268"/>
      <c r="B11" s="7" t="s">
        <v>10</v>
      </c>
      <c r="C11" s="8" t="s">
        <v>11</v>
      </c>
      <c r="D11" s="9" t="s">
        <v>12</v>
      </c>
      <c r="E11" s="7" t="s">
        <v>10</v>
      </c>
      <c r="F11" s="8" t="s">
        <v>11</v>
      </c>
      <c r="G11" s="10" t="s">
        <v>12</v>
      </c>
    </row>
    <row r="12" spans="1:9" hidden="1">
      <c r="A12" s="11" t="s">
        <v>13</v>
      </c>
      <c r="B12" s="12">
        <f>(2896.28*1.1)</f>
        <v>3185.9080000000004</v>
      </c>
      <c r="C12" s="12">
        <f t="shared" ref="C12:C17" si="0">B12*2</f>
        <v>6371.8160000000007</v>
      </c>
      <c r="D12" s="13">
        <f t="shared" ref="D12:D17" si="1">B12+C12</f>
        <v>9557.724000000002</v>
      </c>
      <c r="E12" s="13">
        <f t="shared" ref="E12:E17" si="2">(B12*60/100)</f>
        <v>1911.5448000000001</v>
      </c>
      <c r="F12" s="14">
        <f t="shared" ref="F12:F17" si="3">C12*1</f>
        <v>6371.8160000000007</v>
      </c>
      <c r="G12" s="15">
        <f t="shared" ref="G12:G17" si="4">SUM(E12+F12)</f>
        <v>8283.3608000000004</v>
      </c>
    </row>
    <row r="13" spans="1:9" hidden="1">
      <c r="A13" s="16" t="s">
        <v>14</v>
      </c>
      <c r="B13" s="17">
        <f>(2217.74*1.1)</f>
        <v>2439.5140000000001</v>
      </c>
      <c r="C13" s="17">
        <f t="shared" si="0"/>
        <v>4879.0280000000002</v>
      </c>
      <c r="D13" s="18">
        <f t="shared" si="1"/>
        <v>7318.5420000000004</v>
      </c>
      <c r="E13" s="18">
        <f t="shared" si="2"/>
        <v>1463.7084</v>
      </c>
      <c r="F13" s="19">
        <f t="shared" si="3"/>
        <v>4879.0280000000002</v>
      </c>
      <c r="G13" s="20">
        <f t="shared" si="4"/>
        <v>6342.7363999999998</v>
      </c>
    </row>
    <row r="14" spans="1:9" hidden="1">
      <c r="A14" s="16" t="s">
        <v>15</v>
      </c>
      <c r="B14" s="17">
        <f>(1869.06*1.1)</f>
        <v>2055.9659999999999</v>
      </c>
      <c r="C14" s="17">
        <f t="shared" si="0"/>
        <v>4111.9319999999998</v>
      </c>
      <c r="D14" s="18">
        <f t="shared" si="1"/>
        <v>6167.8979999999992</v>
      </c>
      <c r="E14" s="18">
        <f t="shared" si="2"/>
        <v>1233.5796</v>
      </c>
      <c r="F14" s="19">
        <f t="shared" si="3"/>
        <v>4111.9319999999998</v>
      </c>
      <c r="G14" s="20">
        <f t="shared" si="4"/>
        <v>5345.5115999999998</v>
      </c>
    </row>
    <row r="15" spans="1:9" hidden="1">
      <c r="A15" s="16" t="s">
        <v>16</v>
      </c>
      <c r="B15" s="17">
        <f>(1497.82*1.1)</f>
        <v>1647.6020000000001</v>
      </c>
      <c r="C15" s="17">
        <f t="shared" si="0"/>
        <v>3295.2040000000002</v>
      </c>
      <c r="D15" s="18">
        <f t="shared" si="1"/>
        <v>4942.8060000000005</v>
      </c>
      <c r="E15" s="18">
        <f t="shared" si="2"/>
        <v>988.5612000000001</v>
      </c>
      <c r="F15" s="19">
        <f t="shared" si="3"/>
        <v>3295.2040000000002</v>
      </c>
      <c r="G15" s="20">
        <f t="shared" si="4"/>
        <v>4283.7651999999998</v>
      </c>
    </row>
    <row r="16" spans="1:9" hidden="1">
      <c r="A16" s="21" t="s">
        <v>17</v>
      </c>
      <c r="B16" s="22">
        <f>(1094.3*1.1)</f>
        <v>1203.73</v>
      </c>
      <c r="C16" s="22">
        <f t="shared" si="0"/>
        <v>2407.46</v>
      </c>
      <c r="D16" s="23">
        <f t="shared" si="1"/>
        <v>3611.19</v>
      </c>
      <c r="E16" s="23">
        <f t="shared" si="2"/>
        <v>722.23800000000006</v>
      </c>
      <c r="F16" s="24">
        <f t="shared" si="3"/>
        <v>2407.46</v>
      </c>
      <c r="G16" s="25">
        <f t="shared" si="4"/>
        <v>3129.6980000000003</v>
      </c>
    </row>
    <row r="17" spans="1:7" hidden="1">
      <c r="A17" s="26" t="s">
        <v>18</v>
      </c>
      <c r="B17" s="27">
        <f>(850*1.0515)</f>
        <v>893.77500000000009</v>
      </c>
      <c r="C17" s="27">
        <f t="shared" si="0"/>
        <v>1787.5500000000002</v>
      </c>
      <c r="D17" s="28">
        <f t="shared" si="1"/>
        <v>2681.3250000000003</v>
      </c>
      <c r="E17" s="28">
        <f t="shared" si="2"/>
        <v>536.2650000000001</v>
      </c>
      <c r="F17" s="29">
        <f t="shared" si="3"/>
        <v>1787.5500000000002</v>
      </c>
      <c r="G17" s="30">
        <f t="shared" si="4"/>
        <v>2323.8150000000005</v>
      </c>
    </row>
    <row r="18" spans="1:7" ht="13.5" hidden="1" customHeight="1">
      <c r="A18" s="305" t="s">
        <v>7</v>
      </c>
      <c r="B18" s="275" t="s">
        <v>19</v>
      </c>
      <c r="C18" s="276"/>
      <c r="D18" s="306"/>
      <c r="E18" s="275" t="s">
        <v>9</v>
      </c>
      <c r="F18" s="276"/>
      <c r="G18" s="277"/>
    </row>
    <row r="19" spans="1:7" ht="12.75" hidden="1" customHeight="1">
      <c r="A19" s="274"/>
      <c r="B19" s="278" t="s">
        <v>20</v>
      </c>
      <c r="C19" s="279"/>
      <c r="D19" s="280"/>
      <c r="E19" s="278" t="s">
        <v>20</v>
      </c>
      <c r="F19" s="279"/>
      <c r="G19" s="281"/>
    </row>
    <row r="20" spans="1:7" hidden="1">
      <c r="A20" s="31" t="s">
        <v>21</v>
      </c>
      <c r="B20" s="316">
        <f>(1790.58*1.1)</f>
        <v>1969.6380000000001</v>
      </c>
      <c r="C20" s="317"/>
      <c r="D20" s="318"/>
      <c r="E20" s="316">
        <f t="shared" ref="E20:E27" si="5">(B20*60/100)</f>
        <v>1181.7828000000002</v>
      </c>
      <c r="F20" s="317"/>
      <c r="G20" s="319"/>
    </row>
    <row r="21" spans="1:7" hidden="1">
      <c r="A21" s="31" t="s">
        <v>22</v>
      </c>
      <c r="B21" s="313">
        <f>(1370.9*1.1)</f>
        <v>1507.9900000000002</v>
      </c>
      <c r="C21" s="314"/>
      <c r="D21" s="320"/>
      <c r="E21" s="313">
        <f t="shared" si="5"/>
        <v>904.7940000000001</v>
      </c>
      <c r="F21" s="314"/>
      <c r="G21" s="315"/>
    </row>
    <row r="22" spans="1:7" hidden="1">
      <c r="A22" s="31" t="s">
        <v>23</v>
      </c>
      <c r="B22" s="313">
        <f>(978.21*1.1)</f>
        <v>1076.0310000000002</v>
      </c>
      <c r="C22" s="314"/>
      <c r="D22" s="320"/>
      <c r="E22" s="313">
        <f t="shared" si="5"/>
        <v>645.61860000000013</v>
      </c>
      <c r="F22" s="314"/>
      <c r="G22" s="315"/>
    </row>
    <row r="23" spans="1:7" hidden="1">
      <c r="A23" s="31" t="s">
        <v>24</v>
      </c>
      <c r="B23" s="310">
        <f>(850.01*1.1)</f>
        <v>935.01100000000008</v>
      </c>
      <c r="C23" s="311"/>
      <c r="D23" s="312"/>
      <c r="E23" s="313">
        <f t="shared" si="5"/>
        <v>561.00660000000005</v>
      </c>
      <c r="F23" s="314"/>
      <c r="G23" s="315"/>
    </row>
    <row r="24" spans="1:7" hidden="1">
      <c r="A24" s="31" t="s">
        <v>25</v>
      </c>
      <c r="B24" s="310">
        <f>(820.63*1.1)</f>
        <v>902.6930000000001</v>
      </c>
      <c r="C24" s="311"/>
      <c r="D24" s="312"/>
      <c r="E24" s="313">
        <f t="shared" si="5"/>
        <v>541.61580000000004</v>
      </c>
      <c r="F24" s="314"/>
      <c r="G24" s="315"/>
    </row>
    <row r="25" spans="1:7" hidden="1">
      <c r="A25" s="31" t="s">
        <v>26</v>
      </c>
      <c r="B25" s="310">
        <f>(732.02*1.1)</f>
        <v>805.22200000000009</v>
      </c>
      <c r="C25" s="311"/>
      <c r="D25" s="312"/>
      <c r="E25" s="313">
        <f t="shared" si="5"/>
        <v>483.13320000000004</v>
      </c>
      <c r="F25" s="314"/>
      <c r="G25" s="315"/>
    </row>
    <row r="26" spans="1:7" hidden="1">
      <c r="A26" s="31" t="s">
        <v>27</v>
      </c>
      <c r="B26" s="310">
        <f>(702.28*1.1)</f>
        <v>772.50800000000004</v>
      </c>
      <c r="C26" s="311"/>
      <c r="D26" s="312"/>
      <c r="E26" s="313">
        <f t="shared" si="5"/>
        <v>463.50480000000005</v>
      </c>
      <c r="F26" s="314"/>
      <c r="G26" s="315"/>
    </row>
    <row r="27" spans="1:7" hidden="1">
      <c r="A27" s="31" t="s">
        <v>28</v>
      </c>
      <c r="B27" s="310">
        <f>(634.17*1.1)</f>
        <v>697.58699999999999</v>
      </c>
      <c r="C27" s="311"/>
      <c r="D27" s="312"/>
      <c r="E27" s="313">
        <f t="shared" si="5"/>
        <v>418.55220000000003</v>
      </c>
      <c r="F27" s="314"/>
      <c r="G27" s="315"/>
    </row>
    <row r="28" spans="1:7" hidden="1">
      <c r="A28" s="35" t="s">
        <v>29</v>
      </c>
      <c r="B28" s="36"/>
      <c r="C28" s="36">
        <v>440.83</v>
      </c>
      <c r="D28" s="37"/>
      <c r="E28" s="38"/>
      <c r="F28" s="38">
        <v>264.49</v>
      </c>
      <c r="G28" s="39"/>
    </row>
    <row r="29" spans="1:7" hidden="1">
      <c r="A29" s="40"/>
      <c r="B29" s="41"/>
    </row>
    <row r="30" spans="1:7" hidden="1">
      <c r="A30" s="253" t="s">
        <v>30</v>
      </c>
      <c r="B30" s="253"/>
      <c r="C30" s="253"/>
      <c r="D30" s="253"/>
      <c r="E30" s="253"/>
      <c r="F30" s="253"/>
      <c r="G30" s="253"/>
    </row>
    <row r="31" spans="1:7" hidden="1">
      <c r="A31" s="236" t="s">
        <v>31</v>
      </c>
      <c r="B31" s="228"/>
      <c r="C31" s="237"/>
      <c r="D31" s="43" t="s">
        <v>32</v>
      </c>
      <c r="E31" s="42" t="s">
        <v>33</v>
      </c>
      <c r="F31" s="43" t="s">
        <v>32</v>
      </c>
      <c r="G31" s="42" t="s">
        <v>33</v>
      </c>
    </row>
    <row r="32" spans="1:7" hidden="1">
      <c r="A32" s="286" t="s">
        <v>34</v>
      </c>
      <c r="B32" s="287"/>
      <c r="C32" s="288"/>
      <c r="D32" s="44" t="s">
        <v>35</v>
      </c>
      <c r="E32" s="32">
        <f>(1682.4*1.1)</f>
        <v>1850.6400000000003</v>
      </c>
      <c r="F32" s="45" t="s">
        <v>36</v>
      </c>
      <c r="G32" s="34">
        <f>(159.03*1.1)</f>
        <v>174.93300000000002</v>
      </c>
    </row>
    <row r="33" spans="1:7" hidden="1">
      <c r="A33" s="289" t="s">
        <v>37</v>
      </c>
      <c r="B33" s="290"/>
      <c r="C33" s="291"/>
      <c r="D33" s="46" t="s">
        <v>38</v>
      </c>
      <c r="E33" s="33">
        <f>(1472.1*1.1)</f>
        <v>1619.31</v>
      </c>
      <c r="F33" s="45" t="s">
        <v>39</v>
      </c>
      <c r="G33" s="34">
        <f>(121.64*1.1)</f>
        <v>133.804</v>
      </c>
    </row>
    <row r="34" spans="1:7" hidden="1">
      <c r="A34" s="289" t="s">
        <v>40</v>
      </c>
      <c r="B34" s="290"/>
      <c r="C34" s="291"/>
      <c r="D34" s="46" t="s">
        <v>41</v>
      </c>
      <c r="E34" s="33">
        <f>(1261.8*1.1)</f>
        <v>1387.98</v>
      </c>
      <c r="F34" s="45" t="s">
        <v>42</v>
      </c>
      <c r="G34" s="34">
        <f>(93.6*1.1)</f>
        <v>102.96000000000001</v>
      </c>
    </row>
    <row r="35" spans="1:7" hidden="1">
      <c r="A35" s="292" t="s">
        <v>43</v>
      </c>
      <c r="B35" s="293"/>
      <c r="C35" s="294"/>
      <c r="D35" s="46" t="s">
        <v>44</v>
      </c>
      <c r="E35" s="33">
        <f>(1051.5*1.1)</f>
        <v>1156.6500000000001</v>
      </c>
      <c r="F35" s="45" t="s">
        <v>45</v>
      </c>
      <c r="G35" s="34">
        <f>(87.41*1.1)</f>
        <v>96.15100000000001</v>
      </c>
    </row>
    <row r="36" spans="1:7" hidden="1">
      <c r="A36" s="292" t="s">
        <v>46</v>
      </c>
      <c r="B36" s="293"/>
      <c r="C36" s="294"/>
      <c r="D36" s="46" t="s">
        <v>47</v>
      </c>
      <c r="E36" s="33">
        <f>(841.2*1.1)</f>
        <v>925.32000000000016</v>
      </c>
      <c r="F36" s="45" t="s">
        <v>48</v>
      </c>
      <c r="G36" s="34">
        <f>(84.37*1.1)</f>
        <v>92.807000000000016</v>
      </c>
    </row>
    <row r="37" spans="1:7" hidden="1">
      <c r="A37" s="295" t="s">
        <v>49</v>
      </c>
      <c r="B37" s="296"/>
      <c r="C37" s="297"/>
      <c r="D37" s="47" t="s">
        <v>50</v>
      </c>
      <c r="E37" s="48">
        <f>(504.41*1.1)</f>
        <v>554.85100000000011</v>
      </c>
      <c r="F37" s="49" t="s">
        <v>51</v>
      </c>
      <c r="G37" s="50">
        <f>(60.7*1.1)</f>
        <v>66.77000000000001</v>
      </c>
    </row>
    <row r="38" spans="1:7" hidden="1"/>
    <row r="39" spans="1:7" hidden="1"/>
    <row r="40" spans="1:7" hidden="1"/>
    <row r="41" spans="1:7" ht="13.5" hidden="1" customHeight="1">
      <c r="F41" s="301" t="s">
        <v>52</v>
      </c>
      <c r="G41" s="301"/>
    </row>
    <row r="42" spans="1:7" ht="15.75" hidden="1" customHeight="1">
      <c r="A42" s="264" t="s">
        <v>6</v>
      </c>
      <c r="B42" s="265"/>
      <c r="C42" s="265"/>
      <c r="D42" s="265"/>
      <c r="E42" s="265"/>
      <c r="F42" s="265"/>
      <c r="G42" s="266"/>
    </row>
    <row r="43" spans="1:7" hidden="1">
      <c r="A43" s="267" t="s">
        <v>7</v>
      </c>
      <c r="B43" s="269" t="s">
        <v>8</v>
      </c>
      <c r="C43" s="270"/>
      <c r="D43" s="271"/>
      <c r="E43" s="269" t="s">
        <v>9</v>
      </c>
      <c r="F43" s="270"/>
      <c r="G43" s="272"/>
    </row>
    <row r="44" spans="1:7" hidden="1">
      <c r="A44" s="268"/>
      <c r="B44" s="7" t="s">
        <v>10</v>
      </c>
      <c r="C44" s="8" t="s">
        <v>11</v>
      </c>
      <c r="D44" s="9" t="s">
        <v>12</v>
      </c>
      <c r="E44" s="7" t="s">
        <v>10</v>
      </c>
      <c r="F44" s="8" t="s">
        <v>11</v>
      </c>
      <c r="G44" s="10" t="s">
        <v>12</v>
      </c>
    </row>
    <row r="45" spans="1:7" hidden="1">
      <c r="A45" s="11" t="s">
        <v>13</v>
      </c>
      <c r="B45" s="12">
        <f t="shared" ref="B45:G50" si="6">B12*1.05</f>
        <v>3345.2034000000003</v>
      </c>
      <c r="C45" s="12">
        <f t="shared" si="6"/>
        <v>6690.4068000000007</v>
      </c>
      <c r="D45" s="12">
        <f t="shared" si="6"/>
        <v>10035.610200000003</v>
      </c>
      <c r="E45" s="12">
        <f t="shared" si="6"/>
        <v>2007.1220400000002</v>
      </c>
      <c r="F45" s="12">
        <f t="shared" si="6"/>
        <v>6690.4068000000007</v>
      </c>
      <c r="G45" s="12">
        <f t="shared" si="6"/>
        <v>8697.5288400000009</v>
      </c>
    </row>
    <row r="46" spans="1:7" hidden="1">
      <c r="A46" s="16" t="s">
        <v>14</v>
      </c>
      <c r="B46" s="12">
        <f t="shared" si="6"/>
        <v>2561.4897000000001</v>
      </c>
      <c r="C46" s="12">
        <f t="shared" si="6"/>
        <v>5122.9794000000002</v>
      </c>
      <c r="D46" s="12">
        <f t="shared" si="6"/>
        <v>7684.4691000000012</v>
      </c>
      <c r="E46" s="12">
        <f t="shared" si="6"/>
        <v>1536.89382</v>
      </c>
      <c r="F46" s="12">
        <f t="shared" si="6"/>
        <v>5122.9794000000002</v>
      </c>
      <c r="G46" s="12">
        <f t="shared" si="6"/>
        <v>6659.8732200000004</v>
      </c>
    </row>
    <row r="47" spans="1:7" hidden="1">
      <c r="A47" s="16" t="s">
        <v>15</v>
      </c>
      <c r="B47" s="12">
        <f t="shared" si="6"/>
        <v>2158.7642999999998</v>
      </c>
      <c r="C47" s="12">
        <f t="shared" si="6"/>
        <v>4317.5285999999996</v>
      </c>
      <c r="D47" s="12">
        <f t="shared" si="6"/>
        <v>6476.2928999999995</v>
      </c>
      <c r="E47" s="12">
        <f t="shared" si="6"/>
        <v>1295.2585800000002</v>
      </c>
      <c r="F47" s="12">
        <f t="shared" si="6"/>
        <v>4317.5285999999996</v>
      </c>
      <c r="G47" s="12">
        <f t="shared" si="6"/>
        <v>5612.7871800000003</v>
      </c>
    </row>
    <row r="48" spans="1:7" hidden="1">
      <c r="A48" s="16" t="s">
        <v>16</v>
      </c>
      <c r="B48" s="12">
        <f t="shared" si="6"/>
        <v>1729.9821000000002</v>
      </c>
      <c r="C48" s="12">
        <f t="shared" si="6"/>
        <v>3459.9642000000003</v>
      </c>
      <c r="D48" s="12">
        <f t="shared" si="6"/>
        <v>5189.9463000000005</v>
      </c>
      <c r="E48" s="12">
        <f t="shared" si="6"/>
        <v>1037.9892600000001</v>
      </c>
      <c r="F48" s="12">
        <f t="shared" si="6"/>
        <v>3459.9642000000003</v>
      </c>
      <c r="G48" s="12">
        <f t="shared" si="6"/>
        <v>4497.9534599999997</v>
      </c>
    </row>
    <row r="49" spans="1:7" hidden="1">
      <c r="A49" s="21" t="s">
        <v>17</v>
      </c>
      <c r="B49" s="12">
        <f t="shared" si="6"/>
        <v>1263.9165</v>
      </c>
      <c r="C49" s="12">
        <f t="shared" si="6"/>
        <v>2527.8330000000001</v>
      </c>
      <c r="D49" s="12">
        <f t="shared" si="6"/>
        <v>3791.7495000000004</v>
      </c>
      <c r="E49" s="12">
        <f t="shared" si="6"/>
        <v>758.34990000000005</v>
      </c>
      <c r="F49" s="12">
        <f t="shared" si="6"/>
        <v>2527.8330000000001</v>
      </c>
      <c r="G49" s="12">
        <f t="shared" si="6"/>
        <v>3286.1829000000007</v>
      </c>
    </row>
    <row r="50" spans="1:7" hidden="1">
      <c r="A50" s="26" t="s">
        <v>18</v>
      </c>
      <c r="B50" s="12">
        <f t="shared" si="6"/>
        <v>938.46375000000012</v>
      </c>
      <c r="C50" s="12">
        <f t="shared" si="6"/>
        <v>1876.9275000000002</v>
      </c>
      <c r="D50" s="12">
        <f t="shared" si="6"/>
        <v>2815.3912500000006</v>
      </c>
      <c r="E50" s="12">
        <f t="shared" si="6"/>
        <v>563.07825000000014</v>
      </c>
      <c r="F50" s="12">
        <f t="shared" si="6"/>
        <v>1876.9275000000002</v>
      </c>
      <c r="G50" s="12">
        <f t="shared" si="6"/>
        <v>2440.0057500000007</v>
      </c>
    </row>
    <row r="51" spans="1:7" ht="13.5" hidden="1" customHeight="1">
      <c r="A51" s="305" t="s">
        <v>7</v>
      </c>
      <c r="B51" s="275" t="s">
        <v>19</v>
      </c>
      <c r="C51" s="276"/>
      <c r="D51" s="306"/>
      <c r="E51" s="275" t="s">
        <v>9</v>
      </c>
      <c r="F51" s="276"/>
      <c r="G51" s="277"/>
    </row>
    <row r="52" spans="1:7" ht="12.75" hidden="1" customHeight="1">
      <c r="A52" s="274"/>
      <c r="B52" s="278" t="s">
        <v>20</v>
      </c>
      <c r="C52" s="279"/>
      <c r="D52" s="280"/>
      <c r="E52" s="278" t="s">
        <v>20</v>
      </c>
      <c r="F52" s="279"/>
      <c r="G52" s="281"/>
    </row>
    <row r="53" spans="1:7" hidden="1">
      <c r="A53" s="31" t="s">
        <v>21</v>
      </c>
      <c r="B53" s="260">
        <f t="shared" ref="B53:B60" si="7">B20*1.05</f>
        <v>2068.1199000000001</v>
      </c>
      <c r="C53" s="261"/>
      <c r="D53" s="262"/>
      <c r="E53" s="260">
        <f t="shared" ref="E53:E60" si="8">E20*1.05</f>
        <v>1240.8719400000002</v>
      </c>
      <c r="F53" s="261"/>
      <c r="G53" s="262"/>
    </row>
    <row r="54" spans="1:7" hidden="1">
      <c r="A54" s="31" t="s">
        <v>22</v>
      </c>
      <c r="B54" s="260">
        <f t="shared" si="7"/>
        <v>1583.3895000000002</v>
      </c>
      <c r="C54" s="261"/>
      <c r="D54" s="262"/>
      <c r="E54" s="260">
        <f t="shared" si="8"/>
        <v>950.03370000000018</v>
      </c>
      <c r="F54" s="261"/>
      <c r="G54" s="262"/>
    </row>
    <row r="55" spans="1:7" hidden="1">
      <c r="A55" s="31" t="s">
        <v>23</v>
      </c>
      <c r="B55" s="260">
        <f t="shared" si="7"/>
        <v>1129.8325500000003</v>
      </c>
      <c r="C55" s="261"/>
      <c r="D55" s="262"/>
      <c r="E55" s="260">
        <f t="shared" si="8"/>
        <v>677.89953000000014</v>
      </c>
      <c r="F55" s="261"/>
      <c r="G55" s="262"/>
    </row>
    <row r="56" spans="1:7" hidden="1">
      <c r="A56" s="31" t="s">
        <v>24</v>
      </c>
      <c r="B56" s="260">
        <f t="shared" si="7"/>
        <v>981.76155000000017</v>
      </c>
      <c r="C56" s="261"/>
      <c r="D56" s="262"/>
      <c r="E56" s="260">
        <f t="shared" si="8"/>
        <v>589.05693000000008</v>
      </c>
      <c r="F56" s="261"/>
      <c r="G56" s="262"/>
    </row>
    <row r="57" spans="1:7" hidden="1">
      <c r="A57" s="31" t="s">
        <v>25</v>
      </c>
      <c r="B57" s="260">
        <f t="shared" si="7"/>
        <v>947.82765000000018</v>
      </c>
      <c r="C57" s="261"/>
      <c r="D57" s="262"/>
      <c r="E57" s="260">
        <f t="shared" si="8"/>
        <v>568.69659000000001</v>
      </c>
      <c r="F57" s="261"/>
      <c r="G57" s="262"/>
    </row>
    <row r="58" spans="1:7" hidden="1">
      <c r="A58" s="31" t="s">
        <v>26</v>
      </c>
      <c r="B58" s="260">
        <f t="shared" si="7"/>
        <v>845.48310000000015</v>
      </c>
      <c r="C58" s="261"/>
      <c r="D58" s="262"/>
      <c r="E58" s="260">
        <f t="shared" si="8"/>
        <v>507.28986000000009</v>
      </c>
      <c r="F58" s="261"/>
      <c r="G58" s="262"/>
    </row>
    <row r="59" spans="1:7" hidden="1">
      <c r="A59" s="31" t="s">
        <v>27</v>
      </c>
      <c r="B59" s="302">
        <f t="shared" si="7"/>
        <v>811.13340000000005</v>
      </c>
      <c r="C59" s="303"/>
      <c r="D59" s="304"/>
      <c r="E59" s="302">
        <f t="shared" si="8"/>
        <v>486.68004000000008</v>
      </c>
      <c r="F59" s="303"/>
      <c r="G59" s="304"/>
    </row>
    <row r="60" spans="1:7" hidden="1">
      <c r="A60" s="31" t="s">
        <v>28</v>
      </c>
      <c r="B60" s="302">
        <f t="shared" si="7"/>
        <v>732.46635000000003</v>
      </c>
      <c r="C60" s="303"/>
      <c r="D60" s="304"/>
      <c r="E60" s="260">
        <f t="shared" si="8"/>
        <v>439.47981000000004</v>
      </c>
      <c r="F60" s="261"/>
      <c r="G60" s="262"/>
    </row>
    <row r="61" spans="1:7" hidden="1">
      <c r="A61" s="51" t="s">
        <v>29</v>
      </c>
      <c r="B61" s="52"/>
      <c r="C61" s="53">
        <v>462.87</v>
      </c>
      <c r="D61" s="53"/>
      <c r="E61" s="54"/>
      <c r="F61" s="55">
        <v>277.70999999999998</v>
      </c>
      <c r="G61" s="56"/>
    </row>
    <row r="62" spans="1:7" hidden="1">
      <c r="A62" s="40"/>
      <c r="B62" s="41"/>
    </row>
    <row r="63" spans="1:7" hidden="1">
      <c r="A63" s="253" t="s">
        <v>30</v>
      </c>
      <c r="B63" s="253"/>
      <c r="C63" s="253"/>
      <c r="D63" s="253"/>
      <c r="E63" s="253"/>
      <c r="F63" s="253"/>
      <c r="G63" s="253"/>
    </row>
    <row r="64" spans="1:7" hidden="1">
      <c r="A64" s="236" t="s">
        <v>31</v>
      </c>
      <c r="B64" s="228"/>
      <c r="C64" s="237"/>
      <c r="D64" s="43" t="s">
        <v>32</v>
      </c>
      <c r="E64" s="42" t="s">
        <v>33</v>
      </c>
      <c r="F64" s="43" t="s">
        <v>32</v>
      </c>
      <c r="G64" s="42" t="s">
        <v>33</v>
      </c>
    </row>
    <row r="65" spans="1:7" hidden="1">
      <c r="A65" s="286" t="s">
        <v>34</v>
      </c>
      <c r="B65" s="287"/>
      <c r="C65" s="288"/>
      <c r="D65" s="44" t="s">
        <v>35</v>
      </c>
      <c r="E65" s="32">
        <f t="shared" ref="E65:E70" si="9">E32*1.05</f>
        <v>1943.1720000000005</v>
      </c>
      <c r="F65" s="45" t="s">
        <v>36</v>
      </c>
      <c r="G65" s="34">
        <f t="shared" ref="G65:G70" si="10">G32*1.05</f>
        <v>183.67965000000004</v>
      </c>
    </row>
    <row r="66" spans="1:7" hidden="1">
      <c r="A66" s="289" t="s">
        <v>37</v>
      </c>
      <c r="B66" s="290"/>
      <c r="C66" s="291"/>
      <c r="D66" s="46" t="s">
        <v>38</v>
      </c>
      <c r="E66" s="32">
        <f t="shared" si="9"/>
        <v>1700.2755</v>
      </c>
      <c r="F66" s="45" t="s">
        <v>39</v>
      </c>
      <c r="G66" s="34">
        <f t="shared" si="10"/>
        <v>140.49420000000001</v>
      </c>
    </row>
    <row r="67" spans="1:7" hidden="1">
      <c r="A67" s="289" t="s">
        <v>40</v>
      </c>
      <c r="B67" s="290"/>
      <c r="C67" s="291"/>
      <c r="D67" s="46" t="s">
        <v>41</v>
      </c>
      <c r="E67" s="32">
        <f t="shared" si="9"/>
        <v>1457.3790000000001</v>
      </c>
      <c r="F67" s="45" t="s">
        <v>42</v>
      </c>
      <c r="G67" s="34">
        <f t="shared" si="10"/>
        <v>108.10800000000002</v>
      </c>
    </row>
    <row r="68" spans="1:7" hidden="1">
      <c r="A68" s="292" t="s">
        <v>43</v>
      </c>
      <c r="B68" s="293"/>
      <c r="C68" s="294"/>
      <c r="D68" s="46" t="s">
        <v>44</v>
      </c>
      <c r="E68" s="32">
        <f t="shared" si="9"/>
        <v>1214.4825000000001</v>
      </c>
      <c r="F68" s="45" t="s">
        <v>45</v>
      </c>
      <c r="G68" s="34">
        <f t="shared" si="10"/>
        <v>100.95855000000002</v>
      </c>
    </row>
    <row r="69" spans="1:7" hidden="1">
      <c r="A69" s="292" t="s">
        <v>46</v>
      </c>
      <c r="B69" s="293"/>
      <c r="C69" s="294"/>
      <c r="D69" s="46" t="s">
        <v>47</v>
      </c>
      <c r="E69" s="32">
        <f t="shared" si="9"/>
        <v>971.58600000000024</v>
      </c>
      <c r="F69" s="45" t="s">
        <v>48</v>
      </c>
      <c r="G69" s="34">
        <f t="shared" si="10"/>
        <v>97.447350000000014</v>
      </c>
    </row>
    <row r="70" spans="1:7" hidden="1">
      <c r="A70" s="295" t="s">
        <v>49</v>
      </c>
      <c r="B70" s="296"/>
      <c r="C70" s="297"/>
      <c r="D70" s="57" t="s">
        <v>50</v>
      </c>
      <c r="E70" s="32">
        <f t="shared" si="9"/>
        <v>582.59355000000016</v>
      </c>
      <c r="F70" s="49" t="s">
        <v>51</v>
      </c>
      <c r="G70" s="34">
        <f t="shared" si="10"/>
        <v>70.108500000000021</v>
      </c>
    </row>
    <row r="71" spans="1:7" hidden="1">
      <c r="A71" s="250" t="s">
        <v>53</v>
      </c>
      <c r="B71" s="251"/>
      <c r="C71" s="252"/>
      <c r="D71" s="58" t="s">
        <v>54</v>
      </c>
      <c r="E71" s="59">
        <v>484.73</v>
      </c>
    </row>
    <row r="72" spans="1:7" hidden="1">
      <c r="A72" s="60"/>
      <c r="B72" s="60"/>
      <c r="C72" s="60"/>
      <c r="D72" s="61"/>
      <c r="E72" s="62"/>
    </row>
    <row r="73" spans="1:7" hidden="1"/>
    <row r="74" spans="1:7" ht="13.5" hidden="1" customHeight="1">
      <c r="A74" s="63" t="s">
        <v>55</v>
      </c>
      <c r="D74" s="64" t="s">
        <v>56</v>
      </c>
      <c r="F74" s="301" t="s">
        <v>57</v>
      </c>
      <c r="G74" s="301"/>
    </row>
    <row r="75" spans="1:7" ht="15.75" hidden="1" customHeight="1">
      <c r="A75" s="264" t="s">
        <v>6</v>
      </c>
      <c r="B75" s="265"/>
      <c r="C75" s="265"/>
      <c r="D75" s="265"/>
      <c r="E75" s="265"/>
      <c r="F75" s="265"/>
      <c r="G75" s="266"/>
    </row>
    <row r="76" spans="1:7" hidden="1">
      <c r="A76" s="267" t="s">
        <v>7</v>
      </c>
      <c r="B76" s="269" t="s">
        <v>8</v>
      </c>
      <c r="C76" s="270"/>
      <c r="D76" s="271"/>
      <c r="E76" s="269" t="s">
        <v>9</v>
      </c>
      <c r="F76" s="270"/>
      <c r="G76" s="272"/>
    </row>
    <row r="77" spans="1:7" hidden="1">
      <c r="A77" s="268"/>
      <c r="B77" s="7" t="s">
        <v>10</v>
      </c>
      <c r="C77" s="8" t="s">
        <v>11</v>
      </c>
      <c r="D77" s="9" t="s">
        <v>12</v>
      </c>
      <c r="E77" s="7" t="s">
        <v>10</v>
      </c>
      <c r="F77" s="8" t="s">
        <v>11</v>
      </c>
      <c r="G77" s="10" t="s">
        <v>12</v>
      </c>
    </row>
    <row r="78" spans="1:7" hidden="1">
      <c r="A78" s="42" t="s">
        <v>13</v>
      </c>
      <c r="B78" s="65">
        <f t="shared" ref="B78:G83" si="11">SUM(B45*1.1)</f>
        <v>3679.7237400000008</v>
      </c>
      <c r="C78" s="66">
        <f t="shared" si="11"/>
        <v>7359.4474800000016</v>
      </c>
      <c r="D78" s="12">
        <f t="shared" si="11"/>
        <v>11039.171220000004</v>
      </c>
      <c r="E78" s="12">
        <f t="shared" si="11"/>
        <v>2207.8342440000006</v>
      </c>
      <c r="F78" s="12">
        <f t="shared" si="11"/>
        <v>7359.4474800000016</v>
      </c>
      <c r="G78" s="12">
        <f t="shared" si="11"/>
        <v>9567.2817240000022</v>
      </c>
    </row>
    <row r="79" spans="1:7" hidden="1">
      <c r="A79" s="42" t="s">
        <v>14</v>
      </c>
      <c r="B79" s="65">
        <f t="shared" si="11"/>
        <v>2817.6386700000003</v>
      </c>
      <c r="C79" s="66">
        <f t="shared" si="11"/>
        <v>5635.2773400000005</v>
      </c>
      <c r="D79" s="12">
        <f t="shared" si="11"/>
        <v>8452.9160100000026</v>
      </c>
      <c r="E79" s="12">
        <f t="shared" si="11"/>
        <v>1690.5832020000003</v>
      </c>
      <c r="F79" s="12">
        <f t="shared" si="11"/>
        <v>5635.2773400000005</v>
      </c>
      <c r="G79" s="12">
        <f t="shared" si="11"/>
        <v>7325.8605420000013</v>
      </c>
    </row>
    <row r="80" spans="1:7" hidden="1">
      <c r="A80" s="42" t="s">
        <v>15</v>
      </c>
      <c r="B80" s="65">
        <f t="shared" si="11"/>
        <v>2374.6407300000001</v>
      </c>
      <c r="C80" s="66">
        <f t="shared" si="11"/>
        <v>4749.2814600000002</v>
      </c>
      <c r="D80" s="12">
        <f t="shared" si="11"/>
        <v>7123.9221900000002</v>
      </c>
      <c r="E80" s="12">
        <f t="shared" si="11"/>
        <v>1424.7844380000004</v>
      </c>
      <c r="F80" s="12">
        <f t="shared" si="11"/>
        <v>4749.2814600000002</v>
      </c>
      <c r="G80" s="12">
        <f t="shared" si="11"/>
        <v>6174.0658980000007</v>
      </c>
    </row>
    <row r="81" spans="1:7" hidden="1">
      <c r="A81" s="42" t="s">
        <v>16</v>
      </c>
      <c r="B81" s="65">
        <f t="shared" si="11"/>
        <v>1902.9803100000004</v>
      </c>
      <c r="C81" s="66">
        <f t="shared" si="11"/>
        <v>3805.9606200000007</v>
      </c>
      <c r="D81" s="12">
        <f t="shared" si="11"/>
        <v>5708.9409300000007</v>
      </c>
      <c r="E81" s="12">
        <f t="shared" si="11"/>
        <v>1141.7881860000002</v>
      </c>
      <c r="F81" s="12">
        <f t="shared" si="11"/>
        <v>3805.9606200000007</v>
      </c>
      <c r="G81" s="12">
        <f t="shared" si="11"/>
        <v>4947.7488060000005</v>
      </c>
    </row>
    <row r="82" spans="1:7" hidden="1">
      <c r="A82" s="42" t="s">
        <v>17</v>
      </c>
      <c r="B82" s="65">
        <f t="shared" si="11"/>
        <v>1390.3081500000001</v>
      </c>
      <c r="C82" s="66">
        <f t="shared" si="11"/>
        <v>2780.6163000000001</v>
      </c>
      <c r="D82" s="12">
        <f t="shared" si="11"/>
        <v>4170.9244500000004</v>
      </c>
      <c r="E82" s="12">
        <f t="shared" si="11"/>
        <v>834.18489000000011</v>
      </c>
      <c r="F82" s="12">
        <f t="shared" si="11"/>
        <v>2780.6163000000001</v>
      </c>
      <c r="G82" s="12">
        <f t="shared" si="11"/>
        <v>3614.801190000001</v>
      </c>
    </row>
    <row r="83" spans="1:7" hidden="1">
      <c r="A83" s="42" t="s">
        <v>18</v>
      </c>
      <c r="B83" s="65">
        <f t="shared" si="11"/>
        <v>1032.3101250000002</v>
      </c>
      <c r="C83" s="66">
        <f t="shared" si="11"/>
        <v>2064.6202500000004</v>
      </c>
      <c r="D83" s="12">
        <f t="shared" si="11"/>
        <v>3096.9303750000008</v>
      </c>
      <c r="E83" s="12">
        <f t="shared" si="11"/>
        <v>619.38607500000023</v>
      </c>
      <c r="F83" s="12">
        <f t="shared" si="11"/>
        <v>2064.6202500000004</v>
      </c>
      <c r="G83" s="12">
        <f t="shared" si="11"/>
        <v>2684.0063250000012</v>
      </c>
    </row>
    <row r="84" spans="1:7" hidden="1">
      <c r="A84" s="273" t="s">
        <v>7</v>
      </c>
      <c r="B84" s="298" t="s">
        <v>19</v>
      </c>
      <c r="C84" s="299"/>
      <c r="D84" s="300"/>
      <c r="E84" s="275" t="s">
        <v>9</v>
      </c>
      <c r="F84" s="276"/>
      <c r="G84" s="277"/>
    </row>
    <row r="85" spans="1:7" ht="12.75" hidden="1" customHeight="1">
      <c r="A85" s="274"/>
      <c r="B85" s="278" t="s">
        <v>20</v>
      </c>
      <c r="C85" s="279"/>
      <c r="D85" s="280"/>
      <c r="E85" s="278" t="s">
        <v>20</v>
      </c>
      <c r="F85" s="279"/>
      <c r="G85" s="281"/>
    </row>
    <row r="86" spans="1:7" hidden="1">
      <c r="A86" s="42" t="s">
        <v>21</v>
      </c>
      <c r="B86" s="260">
        <f t="shared" ref="B86:B93" si="12">SUM(B53*1.1)</f>
        <v>2274.9318900000003</v>
      </c>
      <c r="C86" s="261"/>
      <c r="D86" s="262"/>
      <c r="E86" s="260">
        <f t="shared" ref="E86:E93" si="13">SUM(E53*1.1)</f>
        <v>1364.9591340000004</v>
      </c>
      <c r="F86" s="261"/>
      <c r="G86" s="262"/>
    </row>
    <row r="87" spans="1:7" hidden="1">
      <c r="A87" s="42" t="s">
        <v>22</v>
      </c>
      <c r="B87" s="260">
        <f t="shared" si="12"/>
        <v>1741.7284500000003</v>
      </c>
      <c r="C87" s="261"/>
      <c r="D87" s="262"/>
      <c r="E87" s="260">
        <f t="shared" si="13"/>
        <v>1045.0370700000003</v>
      </c>
      <c r="F87" s="261"/>
      <c r="G87" s="262"/>
    </row>
    <row r="88" spans="1:7" hidden="1">
      <c r="A88" s="42" t="s">
        <v>23</v>
      </c>
      <c r="B88" s="260">
        <f t="shared" si="12"/>
        <v>1242.8158050000004</v>
      </c>
      <c r="C88" s="261"/>
      <c r="D88" s="262"/>
      <c r="E88" s="260">
        <f t="shared" si="13"/>
        <v>745.68948300000022</v>
      </c>
      <c r="F88" s="261"/>
      <c r="G88" s="262"/>
    </row>
    <row r="89" spans="1:7" hidden="1">
      <c r="A89" s="42" t="s">
        <v>24</v>
      </c>
      <c r="B89" s="260">
        <f t="shared" si="12"/>
        <v>1079.9377050000003</v>
      </c>
      <c r="C89" s="261"/>
      <c r="D89" s="262"/>
      <c r="E89" s="260">
        <f t="shared" si="13"/>
        <v>647.96262300000012</v>
      </c>
      <c r="F89" s="261"/>
      <c r="G89" s="262"/>
    </row>
    <row r="90" spans="1:7" hidden="1">
      <c r="A90" s="42" t="s">
        <v>25</v>
      </c>
      <c r="B90" s="260">
        <f t="shared" si="12"/>
        <v>1042.6104150000003</v>
      </c>
      <c r="C90" s="261"/>
      <c r="D90" s="262"/>
      <c r="E90" s="260">
        <f t="shared" si="13"/>
        <v>625.56624900000008</v>
      </c>
      <c r="F90" s="261"/>
      <c r="G90" s="262"/>
    </row>
    <row r="91" spans="1:7" hidden="1">
      <c r="A91" s="42" t="s">
        <v>26</v>
      </c>
      <c r="B91" s="260">
        <f t="shared" si="12"/>
        <v>930.03141000000028</v>
      </c>
      <c r="C91" s="261"/>
      <c r="D91" s="262"/>
      <c r="E91" s="260">
        <f t="shared" si="13"/>
        <v>558.01884600000017</v>
      </c>
      <c r="F91" s="261"/>
      <c r="G91" s="262"/>
    </row>
    <row r="92" spans="1:7" hidden="1">
      <c r="A92" s="42" t="s">
        <v>27</v>
      </c>
      <c r="B92" s="260">
        <f t="shared" si="12"/>
        <v>892.24674000000016</v>
      </c>
      <c r="C92" s="261"/>
      <c r="D92" s="262"/>
      <c r="E92" s="260">
        <f t="shared" si="13"/>
        <v>535.34804400000007</v>
      </c>
      <c r="F92" s="261"/>
      <c r="G92" s="262"/>
    </row>
    <row r="93" spans="1:7" hidden="1">
      <c r="A93" s="42" t="s">
        <v>28</v>
      </c>
      <c r="B93" s="260">
        <f t="shared" si="12"/>
        <v>805.71298500000012</v>
      </c>
      <c r="C93" s="261"/>
      <c r="D93" s="262"/>
      <c r="E93" s="260">
        <f t="shared" si="13"/>
        <v>483.42779100000007</v>
      </c>
      <c r="F93" s="261"/>
      <c r="G93" s="262"/>
    </row>
    <row r="94" spans="1:7" hidden="1">
      <c r="A94" s="68" t="s">
        <v>29</v>
      </c>
      <c r="B94" s="260">
        <v>509.16</v>
      </c>
      <c r="C94" s="261"/>
      <c r="D94" s="262"/>
      <c r="E94" s="260">
        <v>305.49</v>
      </c>
      <c r="F94" s="261"/>
      <c r="G94" s="262"/>
    </row>
    <row r="95" spans="1:7" hidden="1">
      <c r="A95" s="40"/>
      <c r="B95" s="41"/>
    </row>
    <row r="96" spans="1:7" hidden="1">
      <c r="A96" s="253" t="s">
        <v>30</v>
      </c>
      <c r="B96" s="253"/>
      <c r="C96" s="253"/>
      <c r="D96" s="253"/>
      <c r="E96" s="253"/>
      <c r="F96" s="253"/>
      <c r="G96" s="253"/>
    </row>
    <row r="97" spans="1:7" hidden="1">
      <c r="A97" s="236" t="s">
        <v>31</v>
      </c>
      <c r="B97" s="228"/>
      <c r="C97" s="237"/>
      <c r="D97" s="43" t="s">
        <v>32</v>
      </c>
      <c r="E97" s="42" t="s">
        <v>33</v>
      </c>
      <c r="F97" s="43" t="s">
        <v>32</v>
      </c>
      <c r="G97" s="42" t="s">
        <v>33</v>
      </c>
    </row>
    <row r="98" spans="1:7" hidden="1">
      <c r="A98" s="286" t="s">
        <v>34</v>
      </c>
      <c r="B98" s="287"/>
      <c r="C98" s="288"/>
      <c r="D98" s="44" t="s">
        <v>35</v>
      </c>
      <c r="E98" s="32">
        <f t="shared" ref="E98:E104" si="14">SUM(E65*1.1)</f>
        <v>2137.4892000000009</v>
      </c>
      <c r="F98" s="45" t="s">
        <v>36</v>
      </c>
      <c r="G98" s="34">
        <f t="shared" ref="G98:G103" si="15">SUM(G65*1.1)</f>
        <v>202.04761500000006</v>
      </c>
    </row>
    <row r="99" spans="1:7" hidden="1">
      <c r="A99" s="289" t="s">
        <v>37</v>
      </c>
      <c r="B99" s="290"/>
      <c r="C99" s="291"/>
      <c r="D99" s="46" t="s">
        <v>38</v>
      </c>
      <c r="E99" s="32">
        <f t="shared" si="14"/>
        <v>1870.3030500000002</v>
      </c>
      <c r="F99" s="45" t="s">
        <v>39</v>
      </c>
      <c r="G99" s="34">
        <f t="shared" si="15"/>
        <v>154.54362000000003</v>
      </c>
    </row>
    <row r="100" spans="1:7" hidden="1">
      <c r="A100" s="289" t="s">
        <v>58</v>
      </c>
      <c r="B100" s="290"/>
      <c r="C100" s="291"/>
      <c r="D100" s="46" t="s">
        <v>41</v>
      </c>
      <c r="E100" s="32">
        <f t="shared" si="14"/>
        <v>1603.1169000000002</v>
      </c>
      <c r="F100" s="45" t="s">
        <v>42</v>
      </c>
      <c r="G100" s="34">
        <f t="shared" si="15"/>
        <v>118.91880000000003</v>
      </c>
    </row>
    <row r="101" spans="1:7" hidden="1">
      <c r="A101" s="292" t="s">
        <v>43</v>
      </c>
      <c r="B101" s="293"/>
      <c r="C101" s="294"/>
      <c r="D101" s="46" t="s">
        <v>44</v>
      </c>
      <c r="E101" s="32">
        <f t="shared" si="14"/>
        <v>1335.9307500000002</v>
      </c>
      <c r="F101" s="45" t="s">
        <v>45</v>
      </c>
      <c r="G101" s="34">
        <f t="shared" si="15"/>
        <v>111.05440500000003</v>
      </c>
    </row>
    <row r="102" spans="1:7" hidden="1">
      <c r="A102" s="292" t="s">
        <v>59</v>
      </c>
      <c r="B102" s="293"/>
      <c r="C102" s="294"/>
      <c r="D102" s="46" t="s">
        <v>47</v>
      </c>
      <c r="E102" s="32">
        <f t="shared" si="14"/>
        <v>1068.7446000000004</v>
      </c>
      <c r="F102" s="45" t="s">
        <v>48</v>
      </c>
      <c r="G102" s="34">
        <f t="shared" si="15"/>
        <v>107.19208500000002</v>
      </c>
    </row>
    <row r="103" spans="1:7" hidden="1">
      <c r="A103" s="295" t="s">
        <v>60</v>
      </c>
      <c r="B103" s="296"/>
      <c r="C103" s="297"/>
      <c r="D103" s="57" t="s">
        <v>50</v>
      </c>
      <c r="E103" s="32">
        <f t="shared" si="14"/>
        <v>640.85290500000019</v>
      </c>
      <c r="F103" s="49" t="s">
        <v>51</v>
      </c>
      <c r="G103" s="34">
        <f t="shared" si="15"/>
        <v>77.119350000000026</v>
      </c>
    </row>
    <row r="104" spans="1:7" hidden="1">
      <c r="A104" s="250" t="s">
        <v>53</v>
      </c>
      <c r="B104" s="251"/>
      <c r="C104" s="252"/>
      <c r="D104" s="58" t="s">
        <v>61</v>
      </c>
      <c r="E104" s="32">
        <f t="shared" si="14"/>
        <v>533.20300000000009</v>
      </c>
    </row>
    <row r="105" spans="1:7" hidden="1"/>
    <row r="106" spans="1:7" hidden="1"/>
    <row r="107" spans="1:7" ht="18" hidden="1">
      <c r="A107" s="282" t="s">
        <v>62</v>
      </c>
      <c r="B107" s="282"/>
      <c r="C107" s="282"/>
      <c r="D107" s="282"/>
      <c r="E107" s="282"/>
      <c r="F107" s="282"/>
      <c r="G107" s="282"/>
    </row>
    <row r="108" spans="1:7" hidden="1">
      <c r="A108" s="285" t="s">
        <v>63</v>
      </c>
      <c r="B108" s="285"/>
      <c r="C108" s="285"/>
      <c r="D108" s="285"/>
      <c r="E108" s="285"/>
      <c r="F108" s="285"/>
      <c r="G108" s="285"/>
    </row>
    <row r="109" spans="1:7" ht="15.75" hidden="1" customHeight="1">
      <c r="A109" s="264" t="s">
        <v>6</v>
      </c>
      <c r="B109" s="265"/>
      <c r="C109" s="265"/>
      <c r="D109" s="265"/>
      <c r="E109" s="265"/>
      <c r="F109" s="265"/>
      <c r="G109" s="266"/>
    </row>
    <row r="110" spans="1:7" hidden="1">
      <c r="A110" s="267" t="s">
        <v>7</v>
      </c>
      <c r="B110" s="269" t="s">
        <v>8</v>
      </c>
      <c r="C110" s="270"/>
      <c r="D110" s="271"/>
      <c r="E110" s="269" t="s">
        <v>9</v>
      </c>
      <c r="F110" s="270"/>
      <c r="G110" s="272"/>
    </row>
    <row r="111" spans="1:7" hidden="1">
      <c r="A111" s="268"/>
      <c r="B111" s="7" t="s">
        <v>10</v>
      </c>
      <c r="C111" s="8" t="s">
        <v>11</v>
      </c>
      <c r="D111" s="9" t="s">
        <v>12</v>
      </c>
      <c r="E111" s="7" t="s">
        <v>10</v>
      </c>
      <c r="F111" s="8" t="s">
        <v>11</v>
      </c>
      <c r="G111" s="10" t="s">
        <v>12</v>
      </c>
    </row>
    <row r="112" spans="1:7" hidden="1">
      <c r="A112" s="42" t="s">
        <v>13</v>
      </c>
      <c r="B112" s="65">
        <f t="shared" ref="B112:G117" si="16">SUM(B78*1.1)</f>
        <v>4047.6961140000012</v>
      </c>
      <c r="C112" s="65">
        <f t="shared" si="16"/>
        <v>8095.3922280000024</v>
      </c>
      <c r="D112" s="65">
        <f t="shared" si="16"/>
        <v>12143.088342000005</v>
      </c>
      <c r="E112" s="65">
        <f t="shared" si="16"/>
        <v>2428.6176684000006</v>
      </c>
      <c r="F112" s="65">
        <f t="shared" si="16"/>
        <v>8095.3922280000024</v>
      </c>
      <c r="G112" s="65">
        <f t="shared" si="16"/>
        <v>10524.009896400003</v>
      </c>
    </row>
    <row r="113" spans="1:7" hidden="1">
      <c r="A113" s="42" t="s">
        <v>14</v>
      </c>
      <c r="B113" s="65">
        <f t="shared" si="16"/>
        <v>3099.4025370000004</v>
      </c>
      <c r="C113" s="65">
        <f t="shared" si="16"/>
        <v>6198.8050740000008</v>
      </c>
      <c r="D113" s="65">
        <f t="shared" si="16"/>
        <v>9298.2076110000035</v>
      </c>
      <c r="E113" s="65">
        <f t="shared" si="16"/>
        <v>1859.6415222000005</v>
      </c>
      <c r="F113" s="65">
        <f t="shared" si="16"/>
        <v>6198.8050740000008</v>
      </c>
      <c r="G113" s="65">
        <f t="shared" si="16"/>
        <v>8058.4465962000022</v>
      </c>
    </row>
    <row r="114" spans="1:7" hidden="1">
      <c r="A114" s="42" t="s">
        <v>15</v>
      </c>
      <c r="B114" s="65">
        <f t="shared" si="16"/>
        <v>2612.1048030000002</v>
      </c>
      <c r="C114" s="65">
        <f t="shared" si="16"/>
        <v>5224.2096060000003</v>
      </c>
      <c r="D114" s="65">
        <f t="shared" si="16"/>
        <v>7836.3144090000005</v>
      </c>
      <c r="E114" s="65">
        <f t="shared" si="16"/>
        <v>1567.2628818000005</v>
      </c>
      <c r="F114" s="65">
        <f t="shared" si="16"/>
        <v>5224.2096060000003</v>
      </c>
      <c r="G114" s="65">
        <f t="shared" si="16"/>
        <v>6791.4724878000015</v>
      </c>
    </row>
    <row r="115" spans="1:7" hidden="1">
      <c r="A115" s="42" t="s">
        <v>16</v>
      </c>
      <c r="B115" s="65">
        <f t="shared" si="16"/>
        <v>2093.2783410000006</v>
      </c>
      <c r="C115" s="65">
        <f t="shared" si="16"/>
        <v>4186.5566820000013</v>
      </c>
      <c r="D115" s="65">
        <f t="shared" si="16"/>
        <v>6279.8350230000015</v>
      </c>
      <c r="E115" s="65">
        <f t="shared" si="16"/>
        <v>1255.9670046000003</v>
      </c>
      <c r="F115" s="65">
        <f t="shared" si="16"/>
        <v>4186.5566820000013</v>
      </c>
      <c r="G115" s="65">
        <f t="shared" si="16"/>
        <v>5442.5236866000014</v>
      </c>
    </row>
    <row r="116" spans="1:7" hidden="1">
      <c r="A116" s="42" t="s">
        <v>17</v>
      </c>
      <c r="B116" s="65">
        <f t="shared" si="16"/>
        <v>1529.3389650000001</v>
      </c>
      <c r="C116" s="65">
        <f t="shared" si="16"/>
        <v>3058.6779300000003</v>
      </c>
      <c r="D116" s="65">
        <f t="shared" si="16"/>
        <v>4588.0168950000007</v>
      </c>
      <c r="E116" s="65">
        <f t="shared" si="16"/>
        <v>917.60337900000025</v>
      </c>
      <c r="F116" s="65">
        <f t="shared" si="16"/>
        <v>3058.6779300000003</v>
      </c>
      <c r="G116" s="65">
        <f t="shared" si="16"/>
        <v>3976.2813090000013</v>
      </c>
    </row>
    <row r="117" spans="1:7" hidden="1">
      <c r="A117" s="42" t="s">
        <v>18</v>
      </c>
      <c r="B117" s="65">
        <f t="shared" si="16"/>
        <v>1135.5411375000003</v>
      </c>
      <c r="C117" s="65">
        <f t="shared" si="16"/>
        <v>2271.0822750000007</v>
      </c>
      <c r="D117" s="65">
        <f t="shared" si="16"/>
        <v>3406.623412500001</v>
      </c>
      <c r="E117" s="65">
        <f t="shared" si="16"/>
        <v>681.32468250000034</v>
      </c>
      <c r="F117" s="65">
        <f t="shared" si="16"/>
        <v>2271.0822750000007</v>
      </c>
      <c r="G117" s="65">
        <f t="shared" si="16"/>
        <v>2952.4069575000017</v>
      </c>
    </row>
    <row r="118" spans="1:7" hidden="1">
      <c r="A118" s="273" t="s">
        <v>7</v>
      </c>
      <c r="B118" s="269" t="s">
        <v>19</v>
      </c>
      <c r="C118" s="270"/>
      <c r="D118" s="271"/>
      <c r="E118" s="275" t="s">
        <v>9</v>
      </c>
      <c r="F118" s="276"/>
      <c r="G118" s="277"/>
    </row>
    <row r="119" spans="1:7" ht="12.75" hidden="1" customHeight="1">
      <c r="A119" s="274"/>
      <c r="B119" s="278" t="s">
        <v>20</v>
      </c>
      <c r="C119" s="279"/>
      <c r="D119" s="280"/>
      <c r="E119" s="278" t="s">
        <v>20</v>
      </c>
      <c r="F119" s="279"/>
      <c r="G119" s="281"/>
    </row>
    <row r="120" spans="1:7" hidden="1">
      <c r="A120" s="42" t="s">
        <v>21</v>
      </c>
      <c r="B120" s="260">
        <f t="shared" ref="B120:B128" si="17">SUM(B86*1.1)</f>
        <v>2502.4250790000006</v>
      </c>
      <c r="C120" s="261"/>
      <c r="D120" s="262"/>
      <c r="E120" s="260">
        <f t="shared" ref="E120:E128" si="18">SUM(E86*1.1)</f>
        <v>1501.4550474000005</v>
      </c>
      <c r="F120" s="261"/>
      <c r="G120" s="262"/>
    </row>
    <row r="121" spans="1:7" hidden="1">
      <c r="A121" s="42" t="s">
        <v>22</v>
      </c>
      <c r="B121" s="260">
        <f t="shared" si="17"/>
        <v>1915.9012950000006</v>
      </c>
      <c r="C121" s="261"/>
      <c r="D121" s="262"/>
      <c r="E121" s="260">
        <f t="shared" si="18"/>
        <v>1149.5407770000004</v>
      </c>
      <c r="F121" s="261"/>
      <c r="G121" s="262"/>
    </row>
    <row r="122" spans="1:7" hidden="1">
      <c r="A122" s="42" t="s">
        <v>23</v>
      </c>
      <c r="B122" s="260">
        <f t="shared" si="17"/>
        <v>1367.0973855000007</v>
      </c>
      <c r="C122" s="261"/>
      <c r="D122" s="262"/>
      <c r="E122" s="260">
        <f t="shared" si="18"/>
        <v>820.25843130000032</v>
      </c>
      <c r="F122" s="261"/>
      <c r="G122" s="262"/>
    </row>
    <row r="123" spans="1:7" hidden="1">
      <c r="A123" s="42" t="s">
        <v>24</v>
      </c>
      <c r="B123" s="260">
        <f t="shared" si="17"/>
        <v>1187.9314755000005</v>
      </c>
      <c r="C123" s="261"/>
      <c r="D123" s="262"/>
      <c r="E123" s="260">
        <f t="shared" si="18"/>
        <v>712.7588853000002</v>
      </c>
      <c r="F123" s="261"/>
      <c r="G123" s="262"/>
    </row>
    <row r="124" spans="1:7" hidden="1">
      <c r="A124" s="42" t="s">
        <v>25</v>
      </c>
      <c r="B124" s="260">
        <f t="shared" si="17"/>
        <v>1146.8714565000005</v>
      </c>
      <c r="C124" s="261"/>
      <c r="D124" s="262"/>
      <c r="E124" s="260">
        <f t="shared" si="18"/>
        <v>688.12287390000017</v>
      </c>
      <c r="F124" s="261"/>
      <c r="G124" s="262"/>
    </row>
    <row r="125" spans="1:7" hidden="1">
      <c r="A125" s="42" t="s">
        <v>26</v>
      </c>
      <c r="B125" s="260">
        <f t="shared" si="17"/>
        <v>1023.0345510000004</v>
      </c>
      <c r="C125" s="261"/>
      <c r="D125" s="262"/>
      <c r="E125" s="260">
        <f t="shared" si="18"/>
        <v>613.82073060000027</v>
      </c>
      <c r="F125" s="261"/>
      <c r="G125" s="262"/>
    </row>
    <row r="126" spans="1:7" hidden="1">
      <c r="A126" s="42" t="s">
        <v>27</v>
      </c>
      <c r="B126" s="260">
        <f t="shared" si="17"/>
        <v>981.47141400000021</v>
      </c>
      <c r="C126" s="261"/>
      <c r="D126" s="262"/>
      <c r="E126" s="260">
        <f t="shared" si="18"/>
        <v>588.88284840000017</v>
      </c>
      <c r="F126" s="261"/>
      <c r="G126" s="262"/>
    </row>
    <row r="127" spans="1:7" hidden="1">
      <c r="A127" s="42" t="s">
        <v>28</v>
      </c>
      <c r="B127" s="260">
        <f t="shared" si="17"/>
        <v>886.28428350000024</v>
      </c>
      <c r="C127" s="261"/>
      <c r="D127" s="262"/>
      <c r="E127" s="260">
        <f t="shared" si="18"/>
        <v>531.7705701000001</v>
      </c>
      <c r="F127" s="261"/>
      <c r="G127" s="262"/>
    </row>
    <row r="128" spans="1:7" hidden="1">
      <c r="A128" s="68" t="s">
        <v>29</v>
      </c>
      <c r="B128" s="260">
        <f t="shared" si="17"/>
        <v>560.07600000000002</v>
      </c>
      <c r="C128" s="261"/>
      <c r="D128" s="262"/>
      <c r="E128" s="260">
        <f t="shared" si="18"/>
        <v>336.03900000000004</v>
      </c>
      <c r="F128" s="261"/>
      <c r="G128" s="262"/>
    </row>
    <row r="129" spans="1:7" hidden="1">
      <c r="A129" s="40"/>
      <c r="B129" s="41"/>
    </row>
    <row r="130" spans="1:7" hidden="1">
      <c r="A130" s="236" t="s">
        <v>30</v>
      </c>
      <c r="B130" s="228"/>
      <c r="C130" s="228"/>
      <c r="D130" s="228"/>
      <c r="E130" s="228"/>
      <c r="F130" s="228"/>
      <c r="G130" s="237"/>
    </row>
    <row r="131" spans="1:7" hidden="1">
      <c r="A131" s="236" t="s">
        <v>31</v>
      </c>
      <c r="B131" s="228"/>
      <c r="C131" s="237"/>
      <c r="D131" s="70" t="s">
        <v>32</v>
      </c>
      <c r="E131" s="69" t="s">
        <v>33</v>
      </c>
      <c r="F131" s="70" t="s">
        <v>32</v>
      </c>
      <c r="G131" s="71" t="s">
        <v>33</v>
      </c>
    </row>
    <row r="132" spans="1:7" hidden="1">
      <c r="A132" s="286" t="s">
        <v>64</v>
      </c>
      <c r="B132" s="287"/>
      <c r="C132" s="288"/>
      <c r="D132" s="44" t="s">
        <v>35</v>
      </c>
      <c r="E132" s="32">
        <f t="shared" ref="E132:E138" si="19">SUM(E98*1.1)</f>
        <v>2351.2381200000013</v>
      </c>
      <c r="F132" s="45" t="s">
        <v>36</v>
      </c>
      <c r="G132" s="72">
        <f t="shared" ref="G132:G137" si="20">SUM(G98*1.1)</f>
        <v>222.25237650000008</v>
      </c>
    </row>
    <row r="133" spans="1:7" hidden="1">
      <c r="A133" s="289" t="s">
        <v>65</v>
      </c>
      <c r="B133" s="290"/>
      <c r="C133" s="291"/>
      <c r="D133" s="46" t="s">
        <v>38</v>
      </c>
      <c r="E133" s="32">
        <f t="shared" si="19"/>
        <v>2057.3333550000002</v>
      </c>
      <c r="F133" s="45" t="s">
        <v>39</v>
      </c>
      <c r="G133" s="72">
        <f t="shared" si="20"/>
        <v>169.99798200000004</v>
      </c>
    </row>
    <row r="134" spans="1:7" hidden="1">
      <c r="A134" s="289" t="s">
        <v>66</v>
      </c>
      <c r="B134" s="290"/>
      <c r="C134" s="291"/>
      <c r="D134" s="46" t="s">
        <v>41</v>
      </c>
      <c r="E134" s="32">
        <f t="shared" si="19"/>
        <v>1763.4285900000004</v>
      </c>
      <c r="F134" s="45" t="s">
        <v>42</v>
      </c>
      <c r="G134" s="72">
        <f t="shared" si="20"/>
        <v>130.81068000000005</v>
      </c>
    </row>
    <row r="135" spans="1:7" hidden="1">
      <c r="A135" s="292" t="s">
        <v>67</v>
      </c>
      <c r="B135" s="293"/>
      <c r="C135" s="294"/>
      <c r="D135" s="46" t="s">
        <v>44</v>
      </c>
      <c r="E135" s="32">
        <f t="shared" si="19"/>
        <v>1469.5238250000004</v>
      </c>
      <c r="F135" s="45" t="s">
        <v>45</v>
      </c>
      <c r="G135" s="72">
        <f t="shared" si="20"/>
        <v>122.15984550000005</v>
      </c>
    </row>
    <row r="136" spans="1:7" hidden="1">
      <c r="A136" s="292" t="s">
        <v>68</v>
      </c>
      <c r="B136" s="293"/>
      <c r="C136" s="294"/>
      <c r="D136" s="46" t="s">
        <v>47</v>
      </c>
      <c r="E136" s="32">
        <f t="shared" si="19"/>
        <v>1175.6190600000007</v>
      </c>
      <c r="F136" s="45" t="s">
        <v>48</v>
      </c>
      <c r="G136" s="72">
        <f t="shared" si="20"/>
        <v>117.91129350000003</v>
      </c>
    </row>
    <row r="137" spans="1:7" hidden="1">
      <c r="A137" s="295" t="s">
        <v>69</v>
      </c>
      <c r="B137" s="296"/>
      <c r="C137" s="297"/>
      <c r="D137" s="57" t="s">
        <v>50</v>
      </c>
      <c r="E137" s="32">
        <f t="shared" si="19"/>
        <v>704.93819550000023</v>
      </c>
      <c r="F137" s="49" t="s">
        <v>51</v>
      </c>
      <c r="G137" s="72">
        <f t="shared" si="20"/>
        <v>84.831285000000037</v>
      </c>
    </row>
    <row r="138" spans="1:7" hidden="1">
      <c r="A138" s="250" t="s">
        <v>70</v>
      </c>
      <c r="B138" s="251"/>
      <c r="C138" s="252"/>
      <c r="D138" s="58" t="s">
        <v>61</v>
      </c>
      <c r="E138" s="32">
        <f t="shared" si="19"/>
        <v>586.52330000000018</v>
      </c>
    </row>
    <row r="139" spans="1:7" hidden="1"/>
    <row r="140" spans="1:7" hidden="1"/>
    <row r="141" spans="1:7" ht="18" hidden="1">
      <c r="A141" s="282" t="s">
        <v>71</v>
      </c>
      <c r="B141" s="282"/>
      <c r="C141" s="282"/>
      <c r="D141" s="282"/>
      <c r="E141" s="282"/>
      <c r="F141" s="282"/>
      <c r="G141" s="282"/>
    </row>
    <row r="142" spans="1:7" hidden="1"/>
    <row r="143" spans="1:7" ht="13.5" hidden="1" customHeight="1">
      <c r="A143" s="285" t="s">
        <v>72</v>
      </c>
      <c r="B143" s="285"/>
      <c r="C143" s="285"/>
      <c r="D143" s="285"/>
      <c r="E143" s="285"/>
      <c r="F143" s="285"/>
      <c r="G143" s="285"/>
    </row>
    <row r="144" spans="1:7" ht="15.75" hidden="1" customHeight="1">
      <c r="A144" s="264" t="s">
        <v>6</v>
      </c>
      <c r="B144" s="265"/>
      <c r="C144" s="265"/>
      <c r="D144" s="265"/>
      <c r="E144" s="265"/>
      <c r="F144" s="265"/>
      <c r="G144" s="266"/>
    </row>
    <row r="145" spans="1:7" hidden="1">
      <c r="A145" s="267" t="s">
        <v>7</v>
      </c>
      <c r="B145" s="269" t="s">
        <v>8</v>
      </c>
      <c r="C145" s="270"/>
      <c r="D145" s="271"/>
      <c r="E145" s="269" t="s">
        <v>9</v>
      </c>
      <c r="F145" s="270"/>
      <c r="G145" s="272"/>
    </row>
    <row r="146" spans="1:7" hidden="1">
      <c r="A146" s="268"/>
      <c r="B146" s="7" t="s">
        <v>10</v>
      </c>
      <c r="C146" s="8" t="s">
        <v>11</v>
      </c>
      <c r="D146" s="9" t="s">
        <v>12</v>
      </c>
      <c r="E146" s="7" t="s">
        <v>10</v>
      </c>
      <c r="F146" s="8" t="s">
        <v>11</v>
      </c>
      <c r="G146" s="10" t="s">
        <v>12</v>
      </c>
    </row>
    <row r="147" spans="1:7" hidden="1">
      <c r="A147" s="42" t="s">
        <v>13</v>
      </c>
      <c r="B147" s="65">
        <f t="shared" ref="B147:G152" si="21">SUM(B112*1.055)</f>
        <v>4270.3194002700011</v>
      </c>
      <c r="C147" s="65">
        <f t="shared" si="21"/>
        <v>8540.6388005400022</v>
      </c>
      <c r="D147" s="65">
        <f t="shared" si="21"/>
        <v>12810.958200810004</v>
      </c>
      <c r="E147" s="65">
        <f t="shared" si="21"/>
        <v>2562.1916401620006</v>
      </c>
      <c r="F147" s="65">
        <f t="shared" si="21"/>
        <v>8540.6388005400022</v>
      </c>
      <c r="G147" s="65">
        <f t="shared" si="21"/>
        <v>11102.830440702002</v>
      </c>
    </row>
    <row r="148" spans="1:7" hidden="1">
      <c r="A148" s="42" t="s">
        <v>14</v>
      </c>
      <c r="B148" s="65">
        <f t="shared" si="21"/>
        <v>3269.8696765350001</v>
      </c>
      <c r="C148" s="65">
        <f t="shared" si="21"/>
        <v>6539.7393530700001</v>
      </c>
      <c r="D148" s="65">
        <f t="shared" si="21"/>
        <v>9809.6090296050024</v>
      </c>
      <c r="E148" s="65">
        <f t="shared" si="21"/>
        <v>1961.9218059210004</v>
      </c>
      <c r="F148" s="65">
        <f t="shared" si="21"/>
        <v>6539.7393530700001</v>
      </c>
      <c r="G148" s="65">
        <f t="shared" si="21"/>
        <v>8501.6611589910026</v>
      </c>
    </row>
    <row r="149" spans="1:7" hidden="1">
      <c r="A149" s="42" t="s">
        <v>15</v>
      </c>
      <c r="B149" s="65">
        <f t="shared" si="21"/>
        <v>2755.7705671650001</v>
      </c>
      <c r="C149" s="65">
        <f t="shared" si="21"/>
        <v>5511.5411343300002</v>
      </c>
      <c r="D149" s="65">
        <f t="shared" si="21"/>
        <v>8267.3117014950003</v>
      </c>
      <c r="E149" s="65">
        <f t="shared" si="21"/>
        <v>1653.4623402990005</v>
      </c>
      <c r="F149" s="65">
        <f t="shared" si="21"/>
        <v>5511.5411343300002</v>
      </c>
      <c r="G149" s="65">
        <f t="shared" si="21"/>
        <v>7165.0034746290012</v>
      </c>
    </row>
    <row r="150" spans="1:7" hidden="1">
      <c r="A150" s="42" t="s">
        <v>16</v>
      </c>
      <c r="B150" s="65">
        <f t="shared" si="21"/>
        <v>2208.4086497550006</v>
      </c>
      <c r="C150" s="65">
        <f t="shared" si="21"/>
        <v>4416.8172995100012</v>
      </c>
      <c r="D150" s="65">
        <f t="shared" si="21"/>
        <v>6625.225949265001</v>
      </c>
      <c r="E150" s="65">
        <f t="shared" si="21"/>
        <v>1325.0451898530002</v>
      </c>
      <c r="F150" s="65">
        <f t="shared" si="21"/>
        <v>4416.8172995100012</v>
      </c>
      <c r="G150" s="65">
        <f t="shared" si="21"/>
        <v>5741.8624893630013</v>
      </c>
    </row>
    <row r="151" spans="1:7" hidden="1">
      <c r="A151" s="42" t="s">
        <v>17</v>
      </c>
      <c r="B151" s="65">
        <f t="shared" si="21"/>
        <v>1613.4526080749999</v>
      </c>
      <c r="C151" s="65">
        <f t="shared" si="21"/>
        <v>3226.9052161499999</v>
      </c>
      <c r="D151" s="65">
        <f t="shared" si="21"/>
        <v>4840.3578242250005</v>
      </c>
      <c r="E151" s="65">
        <f t="shared" si="21"/>
        <v>968.07156484500024</v>
      </c>
      <c r="F151" s="65">
        <f t="shared" si="21"/>
        <v>3226.9052161499999</v>
      </c>
      <c r="G151" s="65">
        <f t="shared" si="21"/>
        <v>4194.9767809950008</v>
      </c>
    </row>
    <row r="152" spans="1:7" hidden="1">
      <c r="A152" s="42" t="s">
        <v>18</v>
      </c>
      <c r="B152" s="65">
        <f t="shared" si="21"/>
        <v>1197.9959000625004</v>
      </c>
      <c r="C152" s="65">
        <f t="shared" si="21"/>
        <v>2395.9918001250007</v>
      </c>
      <c r="D152" s="65">
        <f t="shared" si="21"/>
        <v>3593.9877001875006</v>
      </c>
      <c r="E152" s="65">
        <f t="shared" si="21"/>
        <v>718.79754003750031</v>
      </c>
      <c r="F152" s="65">
        <f t="shared" si="21"/>
        <v>2395.9918001250007</v>
      </c>
      <c r="G152" s="65">
        <f t="shared" si="21"/>
        <v>3114.7893401625015</v>
      </c>
    </row>
    <row r="153" spans="1:7" hidden="1">
      <c r="A153" s="273" t="s">
        <v>7</v>
      </c>
      <c r="B153" s="269" t="s">
        <v>19</v>
      </c>
      <c r="C153" s="270"/>
      <c r="D153" s="271"/>
      <c r="E153" s="275" t="s">
        <v>9</v>
      </c>
      <c r="F153" s="276"/>
      <c r="G153" s="277"/>
    </row>
    <row r="154" spans="1:7" ht="12.75" hidden="1" customHeight="1">
      <c r="A154" s="274"/>
      <c r="B154" s="278" t="s">
        <v>20</v>
      </c>
      <c r="C154" s="279"/>
      <c r="D154" s="280"/>
      <c r="E154" s="278" t="s">
        <v>20</v>
      </c>
      <c r="F154" s="279"/>
      <c r="G154" s="281"/>
    </row>
    <row r="155" spans="1:7" hidden="1">
      <c r="A155" s="42" t="s">
        <v>21</v>
      </c>
      <c r="B155" s="260">
        <f t="shared" ref="B155:B162" si="22">SUM(B120*1.055)</f>
        <v>2640.0584583450004</v>
      </c>
      <c r="C155" s="261"/>
      <c r="D155" s="262"/>
      <c r="E155" s="260">
        <f t="shared" ref="E155:E163" si="23">SUM(E120*1.055)</f>
        <v>1584.0350750070004</v>
      </c>
      <c r="F155" s="261"/>
      <c r="G155" s="262"/>
    </row>
    <row r="156" spans="1:7" hidden="1">
      <c r="A156" s="42" t="s">
        <v>22</v>
      </c>
      <c r="B156" s="260">
        <f t="shared" si="22"/>
        <v>2021.2758662250005</v>
      </c>
      <c r="C156" s="261"/>
      <c r="D156" s="262"/>
      <c r="E156" s="260">
        <f t="shared" si="23"/>
        <v>1212.7655197350005</v>
      </c>
      <c r="F156" s="261"/>
      <c r="G156" s="262"/>
    </row>
    <row r="157" spans="1:7" hidden="1">
      <c r="A157" s="42" t="s">
        <v>23</v>
      </c>
      <c r="B157" s="260">
        <f t="shared" si="22"/>
        <v>1442.2877417025006</v>
      </c>
      <c r="C157" s="261"/>
      <c r="D157" s="262"/>
      <c r="E157" s="260">
        <f t="shared" si="23"/>
        <v>865.37264502150026</v>
      </c>
      <c r="F157" s="261"/>
      <c r="G157" s="262"/>
    </row>
    <row r="158" spans="1:7" hidden="1">
      <c r="A158" s="42" t="s">
        <v>24</v>
      </c>
      <c r="B158" s="260">
        <f t="shared" si="22"/>
        <v>1253.2677066525005</v>
      </c>
      <c r="C158" s="261"/>
      <c r="D158" s="262"/>
      <c r="E158" s="260">
        <f t="shared" si="23"/>
        <v>751.96062399150014</v>
      </c>
      <c r="F158" s="261"/>
      <c r="G158" s="262"/>
    </row>
    <row r="159" spans="1:7" hidden="1">
      <c r="A159" s="42" t="s">
        <v>25</v>
      </c>
      <c r="B159" s="260">
        <f t="shared" si="22"/>
        <v>1209.9493866075004</v>
      </c>
      <c r="C159" s="261"/>
      <c r="D159" s="262"/>
      <c r="E159" s="260">
        <f t="shared" si="23"/>
        <v>725.96963196450019</v>
      </c>
      <c r="F159" s="261"/>
      <c r="G159" s="262"/>
    </row>
    <row r="160" spans="1:7" hidden="1">
      <c r="A160" s="42" t="s">
        <v>26</v>
      </c>
      <c r="B160" s="260">
        <f t="shared" si="22"/>
        <v>1079.3014513050005</v>
      </c>
      <c r="C160" s="261"/>
      <c r="D160" s="262"/>
      <c r="E160" s="260">
        <f t="shared" si="23"/>
        <v>647.58087078300025</v>
      </c>
      <c r="F160" s="261"/>
      <c r="G160" s="262"/>
    </row>
    <row r="161" spans="1:7" hidden="1">
      <c r="A161" s="42" t="s">
        <v>27</v>
      </c>
      <c r="B161" s="260">
        <f t="shared" si="22"/>
        <v>1035.4523417700002</v>
      </c>
      <c r="C161" s="261"/>
      <c r="D161" s="262"/>
      <c r="E161" s="260">
        <f t="shared" si="23"/>
        <v>621.2714050620001</v>
      </c>
      <c r="F161" s="261"/>
      <c r="G161" s="262"/>
    </row>
    <row r="162" spans="1:7" hidden="1">
      <c r="A162" s="42" t="s">
        <v>28</v>
      </c>
      <c r="B162" s="260">
        <f t="shared" si="22"/>
        <v>935.02991909250022</v>
      </c>
      <c r="C162" s="261"/>
      <c r="D162" s="262"/>
      <c r="E162" s="260">
        <f t="shared" si="23"/>
        <v>561.01795145550011</v>
      </c>
      <c r="F162" s="261"/>
      <c r="G162" s="262"/>
    </row>
    <row r="163" spans="1:7" hidden="1">
      <c r="A163" s="68" t="s">
        <v>29</v>
      </c>
      <c r="B163" s="260">
        <v>591.73</v>
      </c>
      <c r="C163" s="261"/>
      <c r="D163" s="262"/>
      <c r="E163" s="260">
        <f t="shared" si="23"/>
        <v>354.52114500000005</v>
      </c>
      <c r="F163" s="261"/>
      <c r="G163" s="262"/>
    </row>
    <row r="164" spans="1:7" hidden="1">
      <c r="A164" s="40"/>
      <c r="B164" s="41"/>
    </row>
    <row r="165" spans="1:7" hidden="1">
      <c r="A165" s="253" t="s">
        <v>30</v>
      </c>
      <c r="B165" s="253"/>
      <c r="C165" s="253"/>
      <c r="D165" s="253"/>
      <c r="E165" s="253"/>
      <c r="F165" s="253"/>
      <c r="G165" s="253"/>
    </row>
    <row r="166" spans="1:7" hidden="1">
      <c r="A166" s="236" t="s">
        <v>31</v>
      </c>
      <c r="B166" s="228"/>
      <c r="C166" s="237"/>
      <c r="D166" s="74" t="s">
        <v>32</v>
      </c>
      <c r="E166" s="73" t="s">
        <v>33</v>
      </c>
      <c r="F166" s="74" t="s">
        <v>32</v>
      </c>
      <c r="G166" s="73" t="s">
        <v>33</v>
      </c>
    </row>
    <row r="167" spans="1:7" hidden="1">
      <c r="A167" s="254" t="s">
        <v>64</v>
      </c>
      <c r="B167" s="255"/>
      <c r="C167" s="256"/>
      <c r="D167" s="75" t="s">
        <v>35</v>
      </c>
      <c r="E167" s="67">
        <f t="shared" ref="E167:E173" si="24">SUM(E132*1.055)</f>
        <v>2480.5562166000013</v>
      </c>
      <c r="F167" s="42" t="s">
        <v>36</v>
      </c>
      <c r="G167" s="72">
        <f t="shared" ref="G167:G172" si="25">SUM(G132*1.055)</f>
        <v>234.47625720750008</v>
      </c>
    </row>
    <row r="168" spans="1:7" ht="24" hidden="1" customHeight="1">
      <c r="A168" s="257" t="s">
        <v>73</v>
      </c>
      <c r="B168" s="258"/>
      <c r="C168" s="259"/>
      <c r="D168" s="76" t="s">
        <v>38</v>
      </c>
      <c r="E168" s="77">
        <f t="shared" si="24"/>
        <v>2170.4866895250002</v>
      </c>
      <c r="F168" s="78" t="s">
        <v>39</v>
      </c>
      <c r="G168" s="76">
        <f t="shared" si="25"/>
        <v>179.34787101000003</v>
      </c>
    </row>
    <row r="169" spans="1:7" hidden="1">
      <c r="A169" s="254" t="s">
        <v>66</v>
      </c>
      <c r="B169" s="255"/>
      <c r="C169" s="256"/>
      <c r="D169" s="75" t="s">
        <v>41</v>
      </c>
      <c r="E169" s="67">
        <f t="shared" si="24"/>
        <v>1860.4171624500004</v>
      </c>
      <c r="F169" s="42" t="s">
        <v>42</v>
      </c>
      <c r="G169" s="72">
        <f t="shared" si="25"/>
        <v>138.00526740000004</v>
      </c>
    </row>
    <row r="170" spans="1:7" hidden="1">
      <c r="A170" s="250" t="s">
        <v>67</v>
      </c>
      <c r="B170" s="251"/>
      <c r="C170" s="252"/>
      <c r="D170" s="75" t="s">
        <v>44</v>
      </c>
      <c r="E170" s="67">
        <f t="shared" si="24"/>
        <v>1550.3476353750004</v>
      </c>
      <c r="F170" s="42" t="s">
        <v>45</v>
      </c>
      <c r="G170" s="72">
        <f t="shared" si="25"/>
        <v>128.87863700250003</v>
      </c>
    </row>
    <row r="171" spans="1:7" hidden="1">
      <c r="A171" s="250" t="s">
        <v>68</v>
      </c>
      <c r="B171" s="251"/>
      <c r="C171" s="252"/>
      <c r="D171" s="75" t="s">
        <v>47</v>
      </c>
      <c r="E171" s="67">
        <f t="shared" si="24"/>
        <v>1240.2781083000007</v>
      </c>
      <c r="F171" s="42" t="s">
        <v>48</v>
      </c>
      <c r="G171" s="72">
        <f t="shared" si="25"/>
        <v>124.39641464250002</v>
      </c>
    </row>
    <row r="172" spans="1:7" hidden="1">
      <c r="A172" s="250" t="s">
        <v>60</v>
      </c>
      <c r="B172" s="251"/>
      <c r="C172" s="252"/>
      <c r="D172" s="58" t="s">
        <v>50</v>
      </c>
      <c r="E172" s="67">
        <f t="shared" si="24"/>
        <v>743.70979625250015</v>
      </c>
      <c r="F172" s="79" t="s">
        <v>51</v>
      </c>
      <c r="G172" s="72">
        <f t="shared" si="25"/>
        <v>89.49700567500004</v>
      </c>
    </row>
    <row r="173" spans="1:7" hidden="1">
      <c r="A173" s="250" t="s">
        <v>70</v>
      </c>
      <c r="B173" s="251"/>
      <c r="C173" s="252"/>
      <c r="D173" s="58" t="s">
        <v>61</v>
      </c>
      <c r="E173" s="67">
        <f t="shared" si="24"/>
        <v>618.78208150000012</v>
      </c>
    </row>
    <row r="174" spans="1:7" hidden="1"/>
    <row r="175" spans="1:7" hidden="1"/>
    <row r="176" spans="1:7" hidden="1"/>
    <row r="177" spans="1:7" ht="18" hidden="1">
      <c r="A177" s="282" t="s">
        <v>74</v>
      </c>
      <c r="B177" s="282"/>
      <c r="C177" s="282"/>
      <c r="D177" s="282"/>
      <c r="E177" s="282"/>
      <c r="F177" s="282"/>
      <c r="G177" s="282"/>
    </row>
    <row r="178" spans="1:7" hidden="1">
      <c r="F178" t="s">
        <v>75</v>
      </c>
    </row>
    <row r="179" spans="1:7" ht="13.5" hidden="1" customHeight="1">
      <c r="A179" s="285">
        <v>0.05</v>
      </c>
      <c r="B179" s="285"/>
      <c r="C179" s="285"/>
      <c r="D179" s="285"/>
      <c r="E179" s="285"/>
      <c r="F179" s="285"/>
      <c r="G179" s="285"/>
    </row>
    <row r="180" spans="1:7" ht="15.75" hidden="1" customHeight="1">
      <c r="A180" s="264" t="s">
        <v>6</v>
      </c>
      <c r="B180" s="265"/>
      <c r="C180" s="265"/>
      <c r="D180" s="265"/>
      <c r="E180" s="265"/>
      <c r="F180" s="265"/>
      <c r="G180" s="266"/>
    </row>
    <row r="181" spans="1:7" hidden="1">
      <c r="A181" s="267" t="s">
        <v>7</v>
      </c>
      <c r="B181" s="269" t="s">
        <v>8</v>
      </c>
      <c r="C181" s="270"/>
      <c r="D181" s="271"/>
      <c r="E181" s="269" t="s">
        <v>9</v>
      </c>
      <c r="F181" s="270"/>
      <c r="G181" s="272"/>
    </row>
    <row r="182" spans="1:7" hidden="1">
      <c r="A182" s="268"/>
      <c r="B182" s="7" t="s">
        <v>10</v>
      </c>
      <c r="C182" s="8" t="s">
        <v>11</v>
      </c>
      <c r="D182" s="9" t="s">
        <v>12</v>
      </c>
      <c r="E182" s="7" t="s">
        <v>10</v>
      </c>
      <c r="F182" s="8" t="s">
        <v>11</v>
      </c>
      <c r="G182" s="10" t="s">
        <v>12</v>
      </c>
    </row>
    <row r="183" spans="1:7" hidden="1">
      <c r="A183" s="42" t="s">
        <v>13</v>
      </c>
      <c r="B183" s="65">
        <v>4483.8353702835011</v>
      </c>
      <c r="C183" s="65">
        <v>8967.6707405670022</v>
      </c>
      <c r="D183" s="65">
        <f t="shared" ref="D183:D188" si="26">SUM(B183+C183)</f>
        <v>13451.506110850503</v>
      </c>
      <c r="E183" s="65">
        <v>2690.3012221701006</v>
      </c>
      <c r="F183" s="65">
        <v>8967.6707405670022</v>
      </c>
      <c r="G183" s="65">
        <f>SUM(E183+F183)</f>
        <v>11657.971962737103</v>
      </c>
    </row>
    <row r="184" spans="1:7" hidden="1">
      <c r="A184" s="42" t="s">
        <v>14</v>
      </c>
      <c r="B184" s="65">
        <v>3433.36316036175</v>
      </c>
      <c r="C184" s="65">
        <v>6866.7263207235001</v>
      </c>
      <c r="D184" s="65">
        <f t="shared" si="26"/>
        <v>10300.08948108525</v>
      </c>
      <c r="E184" s="65">
        <v>2060.0178962170507</v>
      </c>
      <c r="F184" s="65">
        <v>6866.7263207235001</v>
      </c>
      <c r="G184" s="65">
        <v>8926.7542169405497</v>
      </c>
    </row>
    <row r="185" spans="1:7" hidden="1">
      <c r="A185" s="42" t="s">
        <v>15</v>
      </c>
      <c r="B185" s="65">
        <v>2893.5590955232501</v>
      </c>
      <c r="C185" s="65">
        <v>5787.1181910465002</v>
      </c>
      <c r="D185" s="65">
        <f t="shared" si="26"/>
        <v>8680.6772865697494</v>
      </c>
      <c r="E185" s="65">
        <v>1736.1354573139506</v>
      </c>
      <c r="F185" s="65">
        <v>5787.1181910465002</v>
      </c>
      <c r="G185" s="65">
        <v>7523.2636483604501</v>
      </c>
    </row>
    <row r="186" spans="1:7" hidden="1">
      <c r="A186" s="42" t="s">
        <v>16</v>
      </c>
      <c r="B186" s="65">
        <v>2318.8290822427507</v>
      </c>
      <c r="C186" s="65">
        <v>4637.6581644855014</v>
      </c>
      <c r="D186" s="65">
        <f t="shared" si="26"/>
        <v>6956.4872467282521</v>
      </c>
      <c r="E186" s="65">
        <v>1391.2974493456504</v>
      </c>
      <c r="F186" s="65">
        <v>4637.6581644855014</v>
      </c>
      <c r="G186" s="65">
        <f>SUM(E186+F186)</f>
        <v>6028.9556138311518</v>
      </c>
    </row>
    <row r="187" spans="1:7" hidden="1">
      <c r="A187" s="42" t="s">
        <v>17</v>
      </c>
      <c r="B187" s="65">
        <v>1694.1252384787499</v>
      </c>
      <c r="C187" s="65">
        <v>3388.2504769574998</v>
      </c>
      <c r="D187" s="65">
        <f t="shared" si="26"/>
        <v>5082.3757154362502</v>
      </c>
      <c r="E187" s="65">
        <v>1016.4751430872503</v>
      </c>
      <c r="F187" s="65">
        <v>3388.2504769574998</v>
      </c>
      <c r="G187" s="65">
        <f>SUM(E187+F187)</f>
        <v>4404.72562004475</v>
      </c>
    </row>
    <row r="188" spans="1:7" hidden="1">
      <c r="A188" s="42" t="s">
        <v>18</v>
      </c>
      <c r="B188" s="65">
        <v>1257.8956950656254</v>
      </c>
      <c r="C188" s="65">
        <v>2515.7913901312509</v>
      </c>
      <c r="D188" s="65">
        <f t="shared" si="26"/>
        <v>3773.6870851968761</v>
      </c>
      <c r="E188" s="65">
        <v>754.73741703937537</v>
      </c>
      <c r="F188" s="65">
        <v>2515.7913901312509</v>
      </c>
      <c r="G188" s="65">
        <f>SUM(E188+F188)</f>
        <v>3270.5288071706264</v>
      </c>
    </row>
    <row r="189" spans="1:7" hidden="1">
      <c r="A189" s="273" t="s">
        <v>7</v>
      </c>
      <c r="B189" s="269" t="s">
        <v>19</v>
      </c>
      <c r="C189" s="270"/>
      <c r="D189" s="271"/>
      <c r="E189" s="275" t="s">
        <v>9</v>
      </c>
      <c r="F189" s="276"/>
      <c r="G189" s="277"/>
    </row>
    <row r="190" spans="1:7" ht="12.75" hidden="1" customHeight="1">
      <c r="A190" s="274"/>
      <c r="B190" s="278" t="s">
        <v>20</v>
      </c>
      <c r="C190" s="279"/>
      <c r="D190" s="280"/>
      <c r="E190" s="278" t="s">
        <v>20</v>
      </c>
      <c r="F190" s="279"/>
      <c r="G190" s="281"/>
    </row>
    <row r="191" spans="1:7" hidden="1">
      <c r="A191" s="42" t="s">
        <v>21</v>
      </c>
      <c r="B191" s="260">
        <v>2772.0613812622505</v>
      </c>
      <c r="C191" s="261"/>
      <c r="D191" s="262"/>
      <c r="E191" s="260">
        <v>1663.2368287573504</v>
      </c>
      <c r="F191" s="261"/>
      <c r="G191" s="262"/>
    </row>
    <row r="192" spans="1:7" hidden="1">
      <c r="A192" s="42" t="s">
        <v>22</v>
      </c>
      <c r="B192" s="260">
        <v>2122.3396595362506</v>
      </c>
      <c r="C192" s="261"/>
      <c r="D192" s="262"/>
      <c r="E192" s="260">
        <v>1273.4037957217506</v>
      </c>
      <c r="F192" s="261"/>
      <c r="G192" s="262"/>
    </row>
    <row r="193" spans="1:7" hidden="1">
      <c r="A193" s="42" t="s">
        <v>23</v>
      </c>
      <c r="B193" s="260">
        <v>1514.4021287876258</v>
      </c>
      <c r="C193" s="261"/>
      <c r="D193" s="262"/>
      <c r="E193" s="260">
        <v>908.64127727257528</v>
      </c>
      <c r="F193" s="261"/>
      <c r="G193" s="262"/>
    </row>
    <row r="194" spans="1:7" hidden="1">
      <c r="A194" s="42" t="s">
        <v>24</v>
      </c>
      <c r="B194" s="260">
        <v>1315.9310919851255</v>
      </c>
      <c r="C194" s="261"/>
      <c r="D194" s="262"/>
      <c r="E194" s="260">
        <v>789.55865519107522</v>
      </c>
      <c r="F194" s="261"/>
      <c r="G194" s="262"/>
    </row>
    <row r="195" spans="1:7" hidden="1">
      <c r="A195" s="42" t="s">
        <v>25</v>
      </c>
      <c r="B195" s="260">
        <v>1270.4468559378754</v>
      </c>
      <c r="C195" s="261"/>
      <c r="D195" s="262"/>
      <c r="E195" s="260">
        <v>762.26811356272526</v>
      </c>
      <c r="F195" s="261"/>
      <c r="G195" s="262"/>
    </row>
    <row r="196" spans="1:7" hidden="1">
      <c r="A196" s="42" t="s">
        <v>26</v>
      </c>
      <c r="B196" s="260">
        <v>1133.2665238702505</v>
      </c>
      <c r="C196" s="261"/>
      <c r="D196" s="262"/>
      <c r="E196" s="260">
        <v>679.95991432215033</v>
      </c>
      <c r="F196" s="261"/>
      <c r="G196" s="262"/>
    </row>
    <row r="197" spans="1:7" hidden="1">
      <c r="A197" s="42" t="s">
        <v>27</v>
      </c>
      <c r="B197" s="260">
        <v>1087.2249588585003</v>
      </c>
      <c r="C197" s="261"/>
      <c r="D197" s="262"/>
      <c r="E197" s="260">
        <v>652.33497531510011</v>
      </c>
      <c r="F197" s="261"/>
      <c r="G197" s="262"/>
    </row>
    <row r="198" spans="1:7" hidden="1">
      <c r="A198" s="42" t="s">
        <v>28</v>
      </c>
      <c r="B198" s="260">
        <v>981.78141504712528</v>
      </c>
      <c r="C198" s="261"/>
      <c r="D198" s="262"/>
      <c r="E198" s="260">
        <v>589.06884902827517</v>
      </c>
      <c r="F198" s="261"/>
      <c r="G198" s="262"/>
    </row>
    <row r="199" spans="1:7" hidden="1">
      <c r="A199" s="68" t="s">
        <v>29</v>
      </c>
      <c r="B199" s="260">
        <v>621.31650000000002</v>
      </c>
      <c r="C199" s="261"/>
      <c r="D199" s="262"/>
      <c r="E199" s="260">
        <v>372.24720225000004</v>
      </c>
      <c r="F199" s="261"/>
      <c r="G199" s="262"/>
    </row>
    <row r="200" spans="1:7" hidden="1">
      <c r="A200" s="40"/>
      <c r="B200" s="41"/>
    </row>
    <row r="201" spans="1:7" hidden="1">
      <c r="A201" s="253" t="s">
        <v>30</v>
      </c>
      <c r="B201" s="253"/>
      <c r="C201" s="253"/>
      <c r="D201" s="253"/>
      <c r="E201" s="253"/>
      <c r="F201" s="253"/>
      <c r="G201" s="253"/>
    </row>
    <row r="202" spans="1:7" hidden="1">
      <c r="A202" s="236" t="s">
        <v>31</v>
      </c>
      <c r="B202" s="228"/>
      <c r="C202" s="237"/>
      <c r="D202" s="74" t="s">
        <v>32</v>
      </c>
      <c r="E202" s="73" t="s">
        <v>33</v>
      </c>
      <c r="F202" s="74" t="s">
        <v>32</v>
      </c>
      <c r="G202" s="73" t="s">
        <v>33</v>
      </c>
    </row>
    <row r="203" spans="1:7" hidden="1">
      <c r="A203" s="254" t="s">
        <v>64</v>
      </c>
      <c r="B203" s="255"/>
      <c r="C203" s="256"/>
      <c r="D203" s="75" t="s">
        <v>35</v>
      </c>
      <c r="E203" s="67">
        <v>2604.5840274300017</v>
      </c>
      <c r="F203" s="42" t="s">
        <v>36</v>
      </c>
      <c r="G203" s="72">
        <v>246.20007006787509</v>
      </c>
    </row>
    <row r="204" spans="1:7" ht="12.75" hidden="1" customHeight="1">
      <c r="A204" s="257" t="s">
        <v>73</v>
      </c>
      <c r="B204" s="258"/>
      <c r="C204" s="259"/>
      <c r="D204" s="76" t="s">
        <v>38</v>
      </c>
      <c r="E204" s="67">
        <v>2279.0110240012505</v>
      </c>
      <c r="F204" s="78" t="s">
        <v>39</v>
      </c>
      <c r="G204" s="72">
        <v>188.31526456050005</v>
      </c>
    </row>
    <row r="205" spans="1:7" hidden="1">
      <c r="A205" s="254" t="s">
        <v>66</v>
      </c>
      <c r="B205" s="255"/>
      <c r="C205" s="256"/>
      <c r="D205" s="75" t="s">
        <v>41</v>
      </c>
      <c r="E205" s="67">
        <v>1953.4380205725006</v>
      </c>
      <c r="F205" s="42" t="s">
        <v>42</v>
      </c>
      <c r="G205" s="72">
        <v>144.90553077000004</v>
      </c>
    </row>
    <row r="206" spans="1:7" hidden="1">
      <c r="A206" s="250" t="s">
        <v>67</v>
      </c>
      <c r="B206" s="251"/>
      <c r="C206" s="252"/>
      <c r="D206" s="75" t="s">
        <v>44</v>
      </c>
      <c r="E206" s="67">
        <v>1627.8650171437505</v>
      </c>
      <c r="F206" s="42" t="s">
        <v>45</v>
      </c>
      <c r="G206" s="72">
        <v>135.32256885262504</v>
      </c>
    </row>
    <row r="207" spans="1:7" hidden="1">
      <c r="A207" s="250" t="s">
        <v>68</v>
      </c>
      <c r="B207" s="251"/>
      <c r="C207" s="252"/>
      <c r="D207" s="75" t="s">
        <v>47</v>
      </c>
      <c r="E207" s="67">
        <v>1302.2920137150008</v>
      </c>
      <c r="F207" s="42" t="s">
        <v>48</v>
      </c>
      <c r="G207" s="72">
        <v>130.61623537462503</v>
      </c>
    </row>
    <row r="208" spans="1:7" hidden="1">
      <c r="A208" s="250" t="s">
        <v>60</v>
      </c>
      <c r="B208" s="251"/>
      <c r="C208" s="252"/>
      <c r="D208" s="58" t="s">
        <v>50</v>
      </c>
      <c r="E208" s="67">
        <v>780.89528606512522</v>
      </c>
      <c r="F208" s="79" t="s">
        <v>51</v>
      </c>
      <c r="G208" s="72">
        <v>93.971855958750041</v>
      </c>
    </row>
    <row r="209" spans="1:9" hidden="1">
      <c r="A209" s="250" t="s">
        <v>70</v>
      </c>
      <c r="B209" s="251"/>
      <c r="C209" s="252"/>
      <c r="D209" s="58" t="s">
        <v>61</v>
      </c>
      <c r="E209" s="67">
        <v>649.72118557500016</v>
      </c>
    </row>
    <row r="210" spans="1:9" hidden="1"/>
    <row r="211" spans="1:9" hidden="1"/>
    <row r="212" spans="1:9" hidden="1"/>
    <row r="213" spans="1:9" hidden="1"/>
    <row r="214" spans="1:9" ht="15.75" hidden="1">
      <c r="A214" s="282" t="s">
        <v>76</v>
      </c>
      <c r="B214" s="282"/>
      <c r="C214" s="282"/>
      <c r="D214" s="282"/>
      <c r="E214" s="282"/>
      <c r="F214" s="282"/>
      <c r="G214" s="282"/>
    </row>
    <row r="215" spans="1:9" hidden="1">
      <c r="A215" s="282" t="s">
        <v>77</v>
      </c>
      <c r="B215" s="282"/>
      <c r="C215" s="282"/>
      <c r="D215" s="282"/>
      <c r="E215" s="282"/>
      <c r="F215" t="s">
        <v>78</v>
      </c>
    </row>
    <row r="216" spans="1:9" hidden="1">
      <c r="A216" s="284" t="s">
        <v>79</v>
      </c>
      <c r="B216" s="284"/>
      <c r="C216" s="284"/>
      <c r="D216" s="284"/>
      <c r="E216" s="284"/>
      <c r="F216" s="284"/>
      <c r="G216" s="284"/>
    </row>
    <row r="217" spans="1:9" ht="15.75" hidden="1" customHeight="1">
      <c r="A217" s="264" t="s">
        <v>6</v>
      </c>
      <c r="B217" s="265"/>
      <c r="C217" s="265"/>
      <c r="D217" s="265"/>
      <c r="E217" s="265"/>
      <c r="F217" s="265"/>
      <c r="G217" s="266"/>
    </row>
    <row r="218" spans="1:9" hidden="1">
      <c r="A218" s="267" t="s">
        <v>7</v>
      </c>
      <c r="B218" s="269" t="s">
        <v>8</v>
      </c>
      <c r="C218" s="270"/>
      <c r="D218" s="271"/>
      <c r="E218" s="269" t="s">
        <v>9</v>
      </c>
      <c r="F218" s="270"/>
      <c r="G218" s="272"/>
    </row>
    <row r="219" spans="1:9" hidden="1">
      <c r="A219" s="268"/>
      <c r="B219" s="7" t="s">
        <v>10</v>
      </c>
      <c r="C219" s="8" t="s">
        <v>11</v>
      </c>
      <c r="D219" s="9" t="s">
        <v>12</v>
      </c>
      <c r="E219" s="7" t="s">
        <v>10</v>
      </c>
      <c r="F219" s="8" t="s">
        <v>11</v>
      </c>
      <c r="G219" s="10" t="s">
        <v>12</v>
      </c>
    </row>
    <row r="220" spans="1:9" hidden="1">
      <c r="A220" s="42" t="s">
        <v>13</v>
      </c>
      <c r="B220" s="65">
        <f t="shared" ref="B220:F225" si="27">SUM(B183*1.014)</f>
        <v>4546.6090654674699</v>
      </c>
      <c r="C220" s="65">
        <f t="shared" si="27"/>
        <v>9093.2181309349398</v>
      </c>
      <c r="D220" s="65">
        <f t="shared" si="27"/>
        <v>13639.82719640241</v>
      </c>
      <c r="E220" s="65">
        <f t="shared" si="27"/>
        <v>2727.9654392804819</v>
      </c>
      <c r="F220" s="65">
        <f t="shared" si="27"/>
        <v>9093.2181309349398</v>
      </c>
      <c r="G220" s="65">
        <v>11821.19</v>
      </c>
    </row>
    <row r="221" spans="1:9" hidden="1">
      <c r="A221" s="42" t="s">
        <v>14</v>
      </c>
      <c r="B221" s="65">
        <f t="shared" si="27"/>
        <v>3481.4302446068145</v>
      </c>
      <c r="C221" s="65">
        <f t="shared" si="27"/>
        <v>6962.8604892136291</v>
      </c>
      <c r="D221" s="65">
        <f t="shared" si="27"/>
        <v>10444.290733820444</v>
      </c>
      <c r="E221" s="65">
        <f t="shared" si="27"/>
        <v>2088.8581467640893</v>
      </c>
      <c r="F221" s="65">
        <f t="shared" si="27"/>
        <v>6962.8604892136291</v>
      </c>
      <c r="G221" s="65">
        <v>9051.7199999999993</v>
      </c>
    </row>
    <row r="222" spans="1:9" hidden="1">
      <c r="A222" s="42" t="s">
        <v>15</v>
      </c>
      <c r="B222" s="65">
        <f>SUM(B185*1.014)-0.01</f>
        <v>2934.0589228605754</v>
      </c>
      <c r="C222" s="65">
        <f>SUM(C185*1.014)-0.01</f>
        <v>5868.1278457211511</v>
      </c>
      <c r="D222" s="65">
        <v>8802.19</v>
      </c>
      <c r="E222" s="65">
        <f t="shared" si="27"/>
        <v>1760.4413537163459</v>
      </c>
      <c r="F222" s="65">
        <f t="shared" si="27"/>
        <v>5868.1378457211513</v>
      </c>
      <c r="G222" s="65">
        <v>7628.58</v>
      </c>
      <c r="I222" s="1"/>
    </row>
    <row r="223" spans="1:9" hidden="1">
      <c r="A223" s="42" t="s">
        <v>16</v>
      </c>
      <c r="B223" s="65">
        <f t="shared" ref="B223:D225" si="28">SUM(B186*1.014)</f>
        <v>2351.2926893941494</v>
      </c>
      <c r="C223" s="65">
        <f t="shared" si="28"/>
        <v>4702.5853787882988</v>
      </c>
      <c r="D223" s="65">
        <f t="shared" si="28"/>
        <v>7053.8780681824474</v>
      </c>
      <c r="E223" s="65">
        <f t="shared" si="27"/>
        <v>1410.7756136364897</v>
      </c>
      <c r="F223" s="65">
        <f t="shared" si="27"/>
        <v>4702.5853787882988</v>
      </c>
      <c r="G223" s="65">
        <v>6113.37</v>
      </c>
      <c r="I223" s="1"/>
    </row>
    <row r="224" spans="1:9" hidden="1">
      <c r="A224" s="42" t="s">
        <v>17</v>
      </c>
      <c r="B224" s="65">
        <f t="shared" si="28"/>
        <v>1717.8429918174525</v>
      </c>
      <c r="C224" s="65">
        <f t="shared" si="28"/>
        <v>3435.6859836349049</v>
      </c>
      <c r="D224" s="65">
        <f t="shared" si="28"/>
        <v>5153.5289754523574</v>
      </c>
      <c r="E224" s="65">
        <f t="shared" si="27"/>
        <v>1030.7057950904718</v>
      </c>
      <c r="F224" s="65">
        <f t="shared" si="27"/>
        <v>3435.6859836349049</v>
      </c>
      <c r="G224" s="65">
        <v>4466.3999999999996</v>
      </c>
      <c r="I224" s="1"/>
    </row>
    <row r="225" spans="1:9" hidden="1">
      <c r="A225" s="42" t="s">
        <v>18</v>
      </c>
      <c r="B225" s="65">
        <f t="shared" si="28"/>
        <v>1275.5062347965443</v>
      </c>
      <c r="C225" s="65">
        <f t="shared" si="28"/>
        <v>2551.0124695930886</v>
      </c>
      <c r="D225" s="65">
        <f t="shared" si="28"/>
        <v>3826.5187043896326</v>
      </c>
      <c r="E225" s="65">
        <f t="shared" si="27"/>
        <v>765.30374087792666</v>
      </c>
      <c r="F225" s="65">
        <f t="shared" si="27"/>
        <v>2551.0124695930886</v>
      </c>
      <c r="G225" s="65">
        <f>SUM(G188*1.014)</f>
        <v>3316.316210471015</v>
      </c>
      <c r="I225" s="1"/>
    </row>
    <row r="226" spans="1:9" hidden="1">
      <c r="A226" s="273" t="s">
        <v>7</v>
      </c>
      <c r="B226" s="269" t="s">
        <v>19</v>
      </c>
      <c r="C226" s="270"/>
      <c r="D226" s="271"/>
      <c r="E226" s="275" t="s">
        <v>9</v>
      </c>
      <c r="F226" s="276"/>
      <c r="G226" s="277"/>
    </row>
    <row r="227" spans="1:9" ht="12.75" hidden="1" customHeight="1">
      <c r="A227" s="274"/>
      <c r="B227" s="278" t="s">
        <v>20</v>
      </c>
      <c r="C227" s="279"/>
      <c r="D227" s="280"/>
      <c r="E227" s="278" t="s">
        <v>20</v>
      </c>
      <c r="F227" s="279"/>
      <c r="G227" s="281"/>
    </row>
    <row r="228" spans="1:9" hidden="1">
      <c r="A228" s="42" t="s">
        <v>21</v>
      </c>
      <c r="B228" s="260">
        <v>2810.86</v>
      </c>
      <c r="C228" s="261"/>
      <c r="D228" s="262"/>
      <c r="E228" s="260">
        <f>SUM(E191*1.014)</f>
        <v>1686.5221443599532</v>
      </c>
      <c r="F228" s="261"/>
      <c r="G228" s="262"/>
    </row>
    <row r="229" spans="1:9" hidden="1">
      <c r="A229" s="42" t="s">
        <v>22</v>
      </c>
      <c r="B229" s="260">
        <f>SUM(B192*1.014)</f>
        <v>2152.0524147697579</v>
      </c>
      <c r="C229" s="261"/>
      <c r="D229" s="262"/>
      <c r="E229" s="260">
        <v>1291.22</v>
      </c>
      <c r="F229" s="261"/>
      <c r="G229" s="262"/>
    </row>
    <row r="230" spans="1:9" hidden="1">
      <c r="A230" s="42" t="s">
        <v>23</v>
      </c>
      <c r="B230" s="260">
        <f>SUM(B193*1.014)</f>
        <v>1535.6037585906527</v>
      </c>
      <c r="C230" s="261"/>
      <c r="D230" s="262"/>
      <c r="E230" s="260">
        <f>SUM(E193*1.014)</f>
        <v>921.36225515439139</v>
      </c>
      <c r="F230" s="261"/>
      <c r="G230" s="262"/>
    </row>
    <row r="231" spans="1:9" hidden="1">
      <c r="A231" s="42" t="s">
        <v>24</v>
      </c>
      <c r="B231" s="260">
        <f>SUM(B194*1.014)</f>
        <v>1334.3541272729171</v>
      </c>
      <c r="C231" s="261"/>
      <c r="D231" s="262"/>
      <c r="E231" s="260">
        <f>SUM(E194*1.014)</f>
        <v>800.61247636375026</v>
      </c>
      <c r="F231" s="261"/>
      <c r="G231" s="262"/>
    </row>
    <row r="232" spans="1:9" hidden="1">
      <c r="A232" s="42" t="s">
        <v>25</v>
      </c>
      <c r="B232" s="260">
        <f>SUM(B195*1.014)</f>
        <v>1288.2331119210057</v>
      </c>
      <c r="C232" s="261"/>
      <c r="D232" s="262"/>
      <c r="E232" s="260">
        <f>SUM(E195*1.014)</f>
        <v>772.93986715260337</v>
      </c>
      <c r="F232" s="261"/>
      <c r="G232" s="262"/>
    </row>
    <row r="233" spans="1:9" hidden="1">
      <c r="A233" s="42" t="s">
        <v>26</v>
      </c>
      <c r="B233" s="260">
        <f>SUM(B196*1.014)</f>
        <v>1149.1322552044339</v>
      </c>
      <c r="C233" s="261"/>
      <c r="D233" s="262"/>
      <c r="E233" s="260">
        <v>689.47</v>
      </c>
      <c r="F233" s="261"/>
      <c r="G233" s="262"/>
    </row>
    <row r="234" spans="1:9" hidden="1">
      <c r="A234" s="42" t="s">
        <v>27</v>
      </c>
      <c r="B234" s="260">
        <v>1102.44</v>
      </c>
      <c r="C234" s="261"/>
      <c r="D234" s="262"/>
      <c r="E234" s="260">
        <v>661.46</v>
      </c>
      <c r="F234" s="261"/>
      <c r="G234" s="262"/>
    </row>
    <row r="235" spans="1:9" hidden="1">
      <c r="A235" s="42" t="s">
        <v>28</v>
      </c>
      <c r="B235" s="260">
        <v>995.52</v>
      </c>
      <c r="C235" s="261"/>
      <c r="D235" s="262"/>
      <c r="E235" s="260">
        <v>597.30999999999995</v>
      </c>
      <c r="F235" s="261"/>
      <c r="G235" s="262"/>
    </row>
    <row r="236" spans="1:9" hidden="1">
      <c r="A236" s="68" t="s">
        <v>29</v>
      </c>
      <c r="B236" s="260">
        <f>SUM(B199*1.014)</f>
        <v>630.01493100000005</v>
      </c>
      <c r="C236" s="261"/>
      <c r="D236" s="262"/>
      <c r="E236" s="260">
        <f>SUM(E199*1.014)</f>
        <v>377.45866308150005</v>
      </c>
      <c r="F236" s="261"/>
      <c r="G236" s="262"/>
    </row>
    <row r="237" spans="1:9" hidden="1">
      <c r="A237" s="40"/>
      <c r="B237" s="41"/>
    </row>
    <row r="238" spans="1:9" hidden="1">
      <c r="A238" s="253" t="s">
        <v>30</v>
      </c>
      <c r="B238" s="253"/>
      <c r="C238" s="253"/>
      <c r="D238" s="253"/>
      <c r="E238" s="253"/>
      <c r="F238" s="253"/>
      <c r="G238" s="253"/>
    </row>
    <row r="239" spans="1:9" hidden="1">
      <c r="A239" s="236" t="s">
        <v>31</v>
      </c>
      <c r="B239" s="228"/>
      <c r="C239" s="237"/>
      <c r="D239" s="74" t="s">
        <v>32</v>
      </c>
      <c r="E239" s="73" t="s">
        <v>33</v>
      </c>
      <c r="F239" s="74" t="s">
        <v>32</v>
      </c>
      <c r="G239" s="73" t="s">
        <v>33</v>
      </c>
    </row>
    <row r="240" spans="1:9" hidden="1">
      <c r="A240" s="254" t="s">
        <v>64</v>
      </c>
      <c r="B240" s="255"/>
      <c r="C240" s="256"/>
      <c r="D240" s="75" t="s">
        <v>35</v>
      </c>
      <c r="E240" s="67">
        <v>2641.04</v>
      </c>
      <c r="F240" s="42" t="s">
        <v>36</v>
      </c>
      <c r="G240" s="72">
        <v>249.64</v>
      </c>
    </row>
    <row r="241" spans="1:7" ht="12.75" hidden="1" customHeight="1">
      <c r="A241" s="257" t="s">
        <v>73</v>
      </c>
      <c r="B241" s="258"/>
      <c r="C241" s="259"/>
      <c r="D241" s="76" t="s">
        <v>38</v>
      </c>
      <c r="E241" s="67">
        <v>2310.91</v>
      </c>
      <c r="F241" s="78" t="s">
        <v>39</v>
      </c>
      <c r="G241" s="72">
        <f>SUM(G204*1.014)</f>
        <v>190.95167826434707</v>
      </c>
    </row>
    <row r="242" spans="1:7" hidden="1">
      <c r="A242" s="254" t="s">
        <v>66</v>
      </c>
      <c r="B242" s="255"/>
      <c r="C242" s="256"/>
      <c r="D242" s="75" t="s">
        <v>41</v>
      </c>
      <c r="E242" s="67">
        <v>1980.78</v>
      </c>
      <c r="F242" s="42" t="s">
        <v>42</v>
      </c>
      <c r="G242" s="72">
        <f>SUM(G205*1.014)</f>
        <v>146.93420820078003</v>
      </c>
    </row>
    <row r="243" spans="1:7" hidden="1">
      <c r="A243" s="250" t="s">
        <v>67</v>
      </c>
      <c r="B243" s="251"/>
      <c r="C243" s="252"/>
      <c r="D243" s="75" t="s">
        <v>44</v>
      </c>
      <c r="E243" s="67">
        <f>SUM(E206*1.014)</f>
        <v>1650.6551273837631</v>
      </c>
      <c r="F243" s="42" t="s">
        <v>45</v>
      </c>
      <c r="G243" s="72">
        <v>137.21</v>
      </c>
    </row>
    <row r="244" spans="1:7" hidden="1">
      <c r="A244" s="250" t="s">
        <v>68</v>
      </c>
      <c r="B244" s="251"/>
      <c r="C244" s="252"/>
      <c r="D244" s="75" t="s">
        <v>47</v>
      </c>
      <c r="E244" s="67">
        <f>SUM(E207*1.014)</f>
        <v>1320.5241019070108</v>
      </c>
      <c r="F244" s="42" t="s">
        <v>48</v>
      </c>
      <c r="G244" s="72">
        <v>132.44999999999999</v>
      </c>
    </row>
    <row r="245" spans="1:7" hidden="1">
      <c r="A245" s="250" t="s">
        <v>60</v>
      </c>
      <c r="B245" s="251"/>
      <c r="C245" s="252"/>
      <c r="D245" s="58" t="s">
        <v>50</v>
      </c>
      <c r="E245" s="67">
        <f>SUM(E208*1.014)</f>
        <v>791.82782007003698</v>
      </c>
      <c r="F245" s="79" t="s">
        <v>51</v>
      </c>
      <c r="G245" s="72">
        <v>95.28</v>
      </c>
    </row>
    <row r="246" spans="1:7" hidden="1">
      <c r="A246" s="250" t="s">
        <v>70</v>
      </c>
      <c r="B246" s="251"/>
      <c r="C246" s="252"/>
      <c r="D246" s="58" t="s">
        <v>61</v>
      </c>
      <c r="E246" s="67">
        <f>SUM(E209*1.014)</f>
        <v>658.81728217305022</v>
      </c>
    </row>
    <row r="247" spans="1:7" hidden="1"/>
    <row r="248" spans="1:7" hidden="1"/>
    <row r="249" spans="1:7" hidden="1">
      <c r="A249" s="282" t="s">
        <v>80</v>
      </c>
      <c r="B249" s="282"/>
      <c r="C249" s="282"/>
      <c r="D249" s="282"/>
      <c r="E249" s="282"/>
      <c r="F249" s="282"/>
      <c r="G249" s="282"/>
    </row>
    <row r="250" spans="1:7" hidden="1">
      <c r="A250" s="282" t="s">
        <v>81</v>
      </c>
      <c r="B250" s="282"/>
      <c r="C250" s="282"/>
      <c r="D250" s="282"/>
      <c r="E250" s="282"/>
      <c r="F250" t="s">
        <v>82</v>
      </c>
    </row>
    <row r="251" spans="1:7" hidden="1">
      <c r="A251" s="263" t="s">
        <v>83</v>
      </c>
      <c r="B251" s="263"/>
      <c r="C251" s="263"/>
      <c r="D251" s="263"/>
      <c r="E251" s="263"/>
      <c r="F251" s="263"/>
      <c r="G251" s="263"/>
    </row>
    <row r="252" spans="1:7" ht="15.75" hidden="1" customHeight="1">
      <c r="A252" s="264" t="s">
        <v>6</v>
      </c>
      <c r="B252" s="265"/>
      <c r="C252" s="265"/>
      <c r="D252" s="265"/>
      <c r="E252" s="265"/>
      <c r="F252" s="265"/>
      <c r="G252" s="266"/>
    </row>
    <row r="253" spans="1:7" hidden="1">
      <c r="A253" s="267" t="s">
        <v>7</v>
      </c>
      <c r="B253" s="269" t="s">
        <v>8</v>
      </c>
      <c r="C253" s="270"/>
      <c r="D253" s="271"/>
      <c r="E253" s="269" t="s">
        <v>9</v>
      </c>
      <c r="F253" s="270"/>
      <c r="G253" s="272"/>
    </row>
    <row r="254" spans="1:7" hidden="1">
      <c r="A254" s="268"/>
      <c r="B254" s="7" t="s">
        <v>10</v>
      </c>
      <c r="C254" s="8" t="s">
        <v>11</v>
      </c>
      <c r="D254" s="9" t="s">
        <v>12</v>
      </c>
      <c r="E254" s="7" t="s">
        <v>10</v>
      </c>
      <c r="F254" s="8" t="s">
        <v>11</v>
      </c>
      <c r="G254" s="10" t="s">
        <v>12</v>
      </c>
    </row>
    <row r="255" spans="1:7" hidden="1">
      <c r="A255" s="42" t="s">
        <v>13</v>
      </c>
      <c r="B255" s="65">
        <f t="shared" ref="B255:G260" si="29">SUM(B220*1.065)</f>
        <v>4842.1386547228549</v>
      </c>
      <c r="C255" s="65">
        <f t="shared" si="29"/>
        <v>9684.2773094457098</v>
      </c>
      <c r="D255" s="65">
        <f t="shared" si="29"/>
        <v>14526.415964168566</v>
      </c>
      <c r="E255" s="65">
        <f t="shared" si="29"/>
        <v>2905.2831928337132</v>
      </c>
      <c r="F255" s="65">
        <f t="shared" si="29"/>
        <v>9684.2773094457098</v>
      </c>
      <c r="G255" s="65">
        <f t="shared" si="29"/>
        <v>12589.567349999999</v>
      </c>
    </row>
    <row r="256" spans="1:7" hidden="1">
      <c r="A256" s="42" t="s">
        <v>14</v>
      </c>
      <c r="B256" s="65">
        <f t="shared" si="29"/>
        <v>3707.7232105062571</v>
      </c>
      <c r="C256" s="65">
        <f t="shared" si="29"/>
        <v>7415.4464210125143</v>
      </c>
      <c r="D256" s="65">
        <f t="shared" si="29"/>
        <v>11123.169631518773</v>
      </c>
      <c r="E256" s="65">
        <f t="shared" si="29"/>
        <v>2224.6339263037548</v>
      </c>
      <c r="F256" s="65">
        <f t="shared" si="29"/>
        <v>7415.4464210125143</v>
      </c>
      <c r="G256" s="65">
        <f t="shared" si="29"/>
        <v>9640.0817999999981</v>
      </c>
    </row>
    <row r="257" spans="1:7" hidden="1">
      <c r="A257" s="42" t="s">
        <v>15</v>
      </c>
      <c r="B257" s="65">
        <f t="shared" si="29"/>
        <v>3124.7727528465125</v>
      </c>
      <c r="C257" s="65">
        <f t="shared" si="29"/>
        <v>6249.5561556930252</v>
      </c>
      <c r="D257" s="65">
        <f t="shared" si="29"/>
        <v>9374.3323500000006</v>
      </c>
      <c r="E257" s="65">
        <f t="shared" si="29"/>
        <v>1874.8700417079083</v>
      </c>
      <c r="F257" s="65">
        <f t="shared" si="29"/>
        <v>6249.5668056930263</v>
      </c>
      <c r="G257" s="65">
        <f t="shared" si="29"/>
        <v>8124.4376999999995</v>
      </c>
    </row>
    <row r="258" spans="1:7" hidden="1">
      <c r="A258" s="42" t="s">
        <v>16</v>
      </c>
      <c r="B258" s="65">
        <f t="shared" si="29"/>
        <v>2504.1267142047691</v>
      </c>
      <c r="C258" s="65">
        <f t="shared" si="29"/>
        <v>5008.2534284095382</v>
      </c>
      <c r="D258" s="65">
        <f t="shared" si="29"/>
        <v>7512.3801426143064</v>
      </c>
      <c r="E258" s="65">
        <f t="shared" si="29"/>
        <v>1502.4760285228615</v>
      </c>
      <c r="F258" s="65">
        <f t="shared" si="29"/>
        <v>5008.2534284095382</v>
      </c>
      <c r="G258" s="65">
        <f t="shared" si="29"/>
        <v>6510.7390499999992</v>
      </c>
    </row>
    <row r="259" spans="1:7" hidden="1">
      <c r="A259" s="42" t="s">
        <v>17</v>
      </c>
      <c r="B259" s="65">
        <f t="shared" si="29"/>
        <v>1829.5027862855868</v>
      </c>
      <c r="C259" s="65">
        <f t="shared" si="29"/>
        <v>3659.0055725711736</v>
      </c>
      <c r="D259" s="65">
        <f t="shared" si="29"/>
        <v>5488.5083588567604</v>
      </c>
      <c r="E259" s="65">
        <f t="shared" si="29"/>
        <v>1097.7016717713525</v>
      </c>
      <c r="F259" s="65">
        <f t="shared" si="29"/>
        <v>3659.0055725711736</v>
      </c>
      <c r="G259" s="65">
        <f t="shared" si="29"/>
        <v>4756.7159999999994</v>
      </c>
    </row>
    <row r="260" spans="1:7" hidden="1">
      <c r="A260" s="42" t="s">
        <v>18</v>
      </c>
      <c r="B260" s="65">
        <f t="shared" si="29"/>
        <v>1358.4141400583196</v>
      </c>
      <c r="C260" s="65">
        <f t="shared" si="29"/>
        <v>2716.8282801166392</v>
      </c>
      <c r="D260" s="65">
        <f t="shared" si="29"/>
        <v>4075.2424201749586</v>
      </c>
      <c r="E260" s="65">
        <f t="shared" si="29"/>
        <v>815.04848403499182</v>
      </c>
      <c r="F260" s="65">
        <f t="shared" si="29"/>
        <v>2716.8282801166392</v>
      </c>
      <c r="G260" s="65">
        <f t="shared" si="29"/>
        <v>3531.8767641516306</v>
      </c>
    </row>
    <row r="261" spans="1:7" hidden="1">
      <c r="A261" s="273" t="s">
        <v>7</v>
      </c>
      <c r="B261" s="269" t="s">
        <v>19</v>
      </c>
      <c r="C261" s="270"/>
      <c r="D261" s="271"/>
      <c r="E261" s="275" t="s">
        <v>9</v>
      </c>
      <c r="F261" s="276"/>
      <c r="G261" s="277"/>
    </row>
    <row r="262" spans="1:7" ht="12.75" hidden="1" customHeight="1">
      <c r="A262" s="274"/>
      <c r="B262" s="278" t="s">
        <v>20</v>
      </c>
      <c r="C262" s="279"/>
      <c r="D262" s="280"/>
      <c r="E262" s="278" t="s">
        <v>20</v>
      </c>
      <c r="F262" s="279"/>
      <c r="G262" s="281"/>
    </row>
    <row r="263" spans="1:7" hidden="1">
      <c r="A263" s="42" t="s">
        <v>21</v>
      </c>
      <c r="B263" s="260">
        <f t="shared" ref="B263:B271" si="30">SUM(B228*1.065)</f>
        <v>2993.5659000000001</v>
      </c>
      <c r="C263" s="261"/>
      <c r="D263" s="262"/>
      <c r="E263" s="260">
        <f t="shared" ref="E263:E271" si="31">SUM(E228*1.065)</f>
        <v>1796.1460837433501</v>
      </c>
      <c r="F263" s="261"/>
      <c r="G263" s="262"/>
    </row>
    <row r="264" spans="1:7" hidden="1">
      <c r="A264" s="42" t="s">
        <v>22</v>
      </c>
      <c r="B264" s="260">
        <f t="shared" si="30"/>
        <v>2291.9358217297922</v>
      </c>
      <c r="C264" s="261"/>
      <c r="D264" s="262"/>
      <c r="E264" s="260">
        <f t="shared" si="31"/>
        <v>1375.1493</v>
      </c>
      <c r="F264" s="261"/>
      <c r="G264" s="262"/>
    </row>
    <row r="265" spans="1:7" hidden="1">
      <c r="A265" s="42" t="s">
        <v>23</v>
      </c>
      <c r="B265" s="260">
        <f t="shared" si="30"/>
        <v>1635.418002899045</v>
      </c>
      <c r="C265" s="261"/>
      <c r="D265" s="262"/>
      <c r="E265" s="260">
        <f t="shared" si="31"/>
        <v>981.25080173942683</v>
      </c>
      <c r="F265" s="261"/>
      <c r="G265" s="262"/>
    </row>
    <row r="266" spans="1:7" hidden="1">
      <c r="A266" s="42" t="s">
        <v>24</v>
      </c>
      <c r="B266" s="260">
        <f t="shared" si="30"/>
        <v>1421.0871455456568</v>
      </c>
      <c r="C266" s="261"/>
      <c r="D266" s="262"/>
      <c r="E266" s="260">
        <f t="shared" si="31"/>
        <v>852.65228732739399</v>
      </c>
      <c r="F266" s="261"/>
      <c r="G266" s="262"/>
    </row>
    <row r="267" spans="1:7" hidden="1">
      <c r="A267" s="42" t="s">
        <v>25</v>
      </c>
      <c r="B267" s="260">
        <f t="shared" si="30"/>
        <v>1371.9682641958711</v>
      </c>
      <c r="C267" s="261"/>
      <c r="D267" s="262"/>
      <c r="E267" s="260">
        <f t="shared" si="31"/>
        <v>823.18095851752253</v>
      </c>
      <c r="F267" s="261"/>
      <c r="G267" s="262"/>
    </row>
    <row r="268" spans="1:7" hidden="1">
      <c r="A268" s="42" t="s">
        <v>26</v>
      </c>
      <c r="B268" s="260">
        <f t="shared" si="30"/>
        <v>1223.825851792722</v>
      </c>
      <c r="C268" s="261"/>
      <c r="D268" s="262"/>
      <c r="E268" s="260">
        <f t="shared" si="31"/>
        <v>734.28554999999994</v>
      </c>
      <c r="F268" s="261"/>
      <c r="G268" s="262"/>
    </row>
    <row r="269" spans="1:7" hidden="1">
      <c r="A269" s="42" t="s">
        <v>27</v>
      </c>
      <c r="B269" s="260">
        <f t="shared" si="30"/>
        <v>1174.0986</v>
      </c>
      <c r="C269" s="261"/>
      <c r="D269" s="262"/>
      <c r="E269" s="260">
        <f t="shared" si="31"/>
        <v>704.45489999999995</v>
      </c>
      <c r="F269" s="261"/>
      <c r="G269" s="262"/>
    </row>
    <row r="270" spans="1:7" hidden="1">
      <c r="A270" s="42" t="s">
        <v>28</v>
      </c>
      <c r="B270" s="260">
        <f t="shared" si="30"/>
        <v>1060.2287999999999</v>
      </c>
      <c r="C270" s="261"/>
      <c r="D270" s="262"/>
      <c r="E270" s="260">
        <f t="shared" si="31"/>
        <v>636.13514999999995</v>
      </c>
      <c r="F270" s="261"/>
      <c r="G270" s="262"/>
    </row>
    <row r="271" spans="1:7" hidden="1">
      <c r="A271" s="68" t="s">
        <v>29</v>
      </c>
      <c r="B271" s="260">
        <f t="shared" si="30"/>
        <v>670.96590151500004</v>
      </c>
      <c r="C271" s="261"/>
      <c r="D271" s="262"/>
      <c r="E271" s="260">
        <f t="shared" si="31"/>
        <v>401.99347618179752</v>
      </c>
      <c r="F271" s="261"/>
      <c r="G271" s="262"/>
    </row>
    <row r="272" spans="1:7" hidden="1">
      <c r="A272" s="40"/>
      <c r="B272" s="41"/>
    </row>
    <row r="273" spans="1:7" hidden="1">
      <c r="A273" s="253" t="s">
        <v>30</v>
      </c>
      <c r="B273" s="253"/>
      <c r="C273" s="253"/>
      <c r="D273" s="253"/>
      <c r="E273" s="253"/>
      <c r="F273" s="253"/>
      <c r="G273" s="253"/>
    </row>
    <row r="274" spans="1:7" hidden="1">
      <c r="A274" s="236" t="s">
        <v>31</v>
      </c>
      <c r="B274" s="228"/>
      <c r="C274" s="237"/>
      <c r="D274" s="74" t="s">
        <v>32</v>
      </c>
      <c r="E274" s="73" t="s">
        <v>33</v>
      </c>
      <c r="F274" s="74" t="s">
        <v>32</v>
      </c>
      <c r="G274" s="73" t="s">
        <v>33</v>
      </c>
    </row>
    <row r="275" spans="1:7" hidden="1">
      <c r="A275" s="254" t="s">
        <v>64</v>
      </c>
      <c r="B275" s="255"/>
      <c r="C275" s="256"/>
      <c r="D275" s="75" t="s">
        <v>35</v>
      </c>
      <c r="E275" s="67">
        <f t="shared" ref="E275:E281" si="32">SUM(E240*1.065)</f>
        <v>2812.7075999999997</v>
      </c>
      <c r="F275" s="42" t="s">
        <v>36</v>
      </c>
      <c r="G275" s="72">
        <f t="shared" ref="G275:G280" si="33">SUM(G240*1.065)</f>
        <v>265.86659999999995</v>
      </c>
    </row>
    <row r="276" spans="1:7" ht="12.75" hidden="1" customHeight="1">
      <c r="A276" s="257" t="s">
        <v>73</v>
      </c>
      <c r="B276" s="258"/>
      <c r="C276" s="259"/>
      <c r="D276" s="76" t="s">
        <v>38</v>
      </c>
      <c r="E276" s="67">
        <f t="shared" si="32"/>
        <v>2461.1191499999995</v>
      </c>
      <c r="F276" s="78" t="s">
        <v>39</v>
      </c>
      <c r="G276" s="72">
        <f t="shared" si="33"/>
        <v>203.36353735152963</v>
      </c>
    </row>
    <row r="277" spans="1:7" hidden="1">
      <c r="A277" s="254" t="s">
        <v>66</v>
      </c>
      <c r="B277" s="255"/>
      <c r="C277" s="256"/>
      <c r="D277" s="75" t="s">
        <v>41</v>
      </c>
      <c r="E277" s="67">
        <f t="shared" si="32"/>
        <v>2109.5306999999998</v>
      </c>
      <c r="F277" s="42" t="s">
        <v>42</v>
      </c>
      <c r="G277" s="72">
        <f t="shared" si="33"/>
        <v>156.48493173383073</v>
      </c>
    </row>
    <row r="278" spans="1:7" hidden="1">
      <c r="A278" s="250" t="s">
        <v>67</v>
      </c>
      <c r="B278" s="251"/>
      <c r="C278" s="252"/>
      <c r="D278" s="75" t="s">
        <v>44</v>
      </c>
      <c r="E278" s="67">
        <f t="shared" si="32"/>
        <v>1757.9477106637075</v>
      </c>
      <c r="F278" s="42" t="s">
        <v>45</v>
      </c>
      <c r="G278" s="72">
        <f t="shared" si="33"/>
        <v>146.12864999999999</v>
      </c>
    </row>
    <row r="279" spans="1:7" hidden="1">
      <c r="A279" s="250" t="s">
        <v>68</v>
      </c>
      <c r="B279" s="251"/>
      <c r="C279" s="252"/>
      <c r="D279" s="75" t="s">
        <v>47</v>
      </c>
      <c r="E279" s="67">
        <f t="shared" si="32"/>
        <v>1406.3581685309664</v>
      </c>
      <c r="F279" s="42" t="s">
        <v>48</v>
      </c>
      <c r="G279" s="72">
        <f t="shared" si="33"/>
        <v>141.05924999999999</v>
      </c>
    </row>
    <row r="280" spans="1:7" hidden="1">
      <c r="A280" s="250" t="s">
        <v>60</v>
      </c>
      <c r="B280" s="251"/>
      <c r="C280" s="252"/>
      <c r="D280" s="58" t="s">
        <v>50</v>
      </c>
      <c r="E280" s="67">
        <f t="shared" si="32"/>
        <v>843.29662837458932</v>
      </c>
      <c r="F280" s="79" t="s">
        <v>51</v>
      </c>
      <c r="G280" s="72">
        <f t="shared" si="33"/>
        <v>101.47319999999999</v>
      </c>
    </row>
    <row r="281" spans="1:7" hidden="1">
      <c r="A281" s="250" t="s">
        <v>70</v>
      </c>
      <c r="B281" s="251"/>
      <c r="C281" s="252"/>
      <c r="D281" s="58" t="s">
        <v>61</v>
      </c>
      <c r="E281" s="67">
        <f t="shared" si="32"/>
        <v>701.64040551429844</v>
      </c>
    </row>
    <row r="282" spans="1:7" hidden="1"/>
    <row r="283" spans="1:7" hidden="1"/>
    <row r="284" spans="1:7" hidden="1">
      <c r="A284" s="282" t="s">
        <v>84</v>
      </c>
      <c r="B284" s="282"/>
      <c r="C284" s="282"/>
      <c r="D284" s="282"/>
      <c r="E284" s="282"/>
      <c r="F284" s="282"/>
      <c r="G284" s="282"/>
    </row>
    <row r="285" spans="1:7" hidden="1">
      <c r="A285" s="282"/>
      <c r="B285" s="282"/>
      <c r="C285" s="282"/>
      <c r="D285" s="282"/>
      <c r="E285" s="282"/>
      <c r="F285" s="282"/>
      <c r="G285" s="282"/>
    </row>
    <row r="286" spans="1:7" hidden="1">
      <c r="A286" s="283" t="s">
        <v>85</v>
      </c>
      <c r="B286" s="283"/>
      <c r="C286" s="283"/>
      <c r="D286" s="283"/>
      <c r="E286" s="283"/>
      <c r="F286" s="283"/>
      <c r="G286" s="283"/>
    </row>
    <row r="287" spans="1:7" hidden="1">
      <c r="A287" s="263"/>
      <c r="B287" s="263"/>
      <c r="C287" s="263"/>
      <c r="D287" s="263"/>
      <c r="E287" s="263"/>
      <c r="F287" s="263"/>
      <c r="G287" s="263"/>
    </row>
    <row r="288" spans="1:7" ht="15.75" hidden="1" customHeight="1">
      <c r="A288" s="264" t="s">
        <v>6</v>
      </c>
      <c r="B288" s="265"/>
      <c r="C288" s="265"/>
      <c r="D288" s="265"/>
      <c r="E288" s="265"/>
      <c r="F288" s="265"/>
      <c r="G288" s="266"/>
    </row>
    <row r="289" spans="1:7" hidden="1">
      <c r="A289" s="267" t="s">
        <v>7</v>
      </c>
      <c r="B289" s="269" t="s">
        <v>8</v>
      </c>
      <c r="C289" s="270"/>
      <c r="D289" s="271"/>
      <c r="E289" s="269" t="s">
        <v>9</v>
      </c>
      <c r="F289" s="270"/>
      <c r="G289" s="272"/>
    </row>
    <row r="290" spans="1:7" hidden="1">
      <c r="A290" s="268"/>
      <c r="B290" s="7" t="s">
        <v>10</v>
      </c>
      <c r="C290" s="8" t="s">
        <v>11</v>
      </c>
      <c r="D290" s="9" t="s">
        <v>12</v>
      </c>
      <c r="E290" s="7" t="s">
        <v>10</v>
      </c>
      <c r="F290" s="8" t="s">
        <v>11</v>
      </c>
      <c r="G290" s="10" t="s">
        <v>12</v>
      </c>
    </row>
    <row r="291" spans="1:7" hidden="1">
      <c r="A291" s="42" t="s">
        <v>13</v>
      </c>
      <c r="B291" s="65">
        <f t="shared" ref="B291:G296" si="34">SUM(B255*1.0537)</f>
        <v>5102.161500481473</v>
      </c>
      <c r="C291" s="65">
        <f t="shared" si="34"/>
        <v>10204.323000962946</v>
      </c>
      <c r="D291" s="65">
        <f t="shared" si="34"/>
        <v>15306.484501444418</v>
      </c>
      <c r="E291" s="65">
        <f t="shared" si="34"/>
        <v>3061.296900288884</v>
      </c>
      <c r="F291" s="65">
        <f t="shared" si="34"/>
        <v>10204.323000962946</v>
      </c>
      <c r="G291" s="65">
        <f t="shared" si="34"/>
        <v>13265.627116695001</v>
      </c>
    </row>
    <row r="292" spans="1:7" hidden="1">
      <c r="A292" s="42" t="s">
        <v>14</v>
      </c>
      <c r="B292" s="65">
        <f t="shared" si="34"/>
        <v>3906.8279469104436</v>
      </c>
      <c r="C292" s="65">
        <f t="shared" si="34"/>
        <v>7813.6558938208873</v>
      </c>
      <c r="D292" s="65">
        <f t="shared" si="34"/>
        <v>11720.483840731331</v>
      </c>
      <c r="E292" s="65">
        <f t="shared" si="34"/>
        <v>2344.0967681462666</v>
      </c>
      <c r="F292" s="65">
        <f t="shared" si="34"/>
        <v>7813.6558938208873</v>
      </c>
      <c r="G292" s="65">
        <f t="shared" si="34"/>
        <v>10157.754192659999</v>
      </c>
    </row>
    <row r="293" spans="1:7" hidden="1">
      <c r="A293" s="42" t="s">
        <v>15</v>
      </c>
      <c r="B293" s="65">
        <f t="shared" si="34"/>
        <v>3292.5730496743704</v>
      </c>
      <c r="C293" s="65">
        <f t="shared" si="34"/>
        <v>6585.1573212537414</v>
      </c>
      <c r="D293" s="65">
        <f t="shared" si="34"/>
        <v>9877.7339971950005</v>
      </c>
      <c r="E293" s="65">
        <f t="shared" si="34"/>
        <v>1975.5505629476231</v>
      </c>
      <c r="F293" s="65">
        <f t="shared" si="34"/>
        <v>6585.1685431587421</v>
      </c>
      <c r="G293" s="65">
        <f t="shared" si="34"/>
        <v>8560.7200044900001</v>
      </c>
    </row>
    <row r="294" spans="1:7" hidden="1">
      <c r="A294" s="42" t="s">
        <v>16</v>
      </c>
      <c r="B294" s="65">
        <f t="shared" si="34"/>
        <v>2638.5983187575653</v>
      </c>
      <c r="C294" s="65">
        <f t="shared" si="34"/>
        <v>5277.1966375151305</v>
      </c>
      <c r="D294" s="65">
        <f t="shared" si="34"/>
        <v>7915.7949562726953</v>
      </c>
      <c r="E294" s="65">
        <f t="shared" si="34"/>
        <v>1583.1589912545394</v>
      </c>
      <c r="F294" s="65">
        <f t="shared" si="34"/>
        <v>5277.1966375151305</v>
      </c>
      <c r="G294" s="65">
        <f t="shared" si="34"/>
        <v>6860.3657369849998</v>
      </c>
    </row>
    <row r="295" spans="1:7" hidden="1">
      <c r="A295" s="42" t="s">
        <v>17</v>
      </c>
      <c r="B295" s="65">
        <f t="shared" si="34"/>
        <v>1927.7470859091229</v>
      </c>
      <c r="C295" s="65">
        <f t="shared" si="34"/>
        <v>3855.4941718182458</v>
      </c>
      <c r="D295" s="65">
        <f t="shared" si="34"/>
        <v>5783.241257727369</v>
      </c>
      <c r="E295" s="65">
        <f t="shared" si="34"/>
        <v>1156.6482515454743</v>
      </c>
      <c r="F295" s="65">
        <f t="shared" si="34"/>
        <v>3855.4941718182458</v>
      </c>
      <c r="G295" s="65">
        <f t="shared" si="34"/>
        <v>5012.1516492000001</v>
      </c>
    </row>
    <row r="296" spans="1:7" hidden="1">
      <c r="A296" s="42" t="s">
        <v>18</v>
      </c>
      <c r="B296" s="65">
        <f t="shared" si="34"/>
        <v>1431.3609793794515</v>
      </c>
      <c r="C296" s="65">
        <f t="shared" si="34"/>
        <v>2862.7219587589029</v>
      </c>
      <c r="D296" s="65">
        <f t="shared" si="34"/>
        <v>4294.0829381383546</v>
      </c>
      <c r="E296" s="65">
        <f t="shared" si="34"/>
        <v>858.81658762767097</v>
      </c>
      <c r="F296" s="65">
        <f t="shared" si="34"/>
        <v>2862.7219587589029</v>
      </c>
      <c r="G296" s="65">
        <f t="shared" si="34"/>
        <v>3721.5385463865737</v>
      </c>
    </row>
    <row r="297" spans="1:7" hidden="1">
      <c r="A297" s="273" t="s">
        <v>7</v>
      </c>
      <c r="B297" s="269" t="s">
        <v>19</v>
      </c>
      <c r="C297" s="270"/>
      <c r="D297" s="271"/>
      <c r="E297" s="275" t="s">
        <v>9</v>
      </c>
      <c r="F297" s="276"/>
      <c r="G297" s="277"/>
    </row>
    <row r="298" spans="1:7" ht="12.75" hidden="1" customHeight="1">
      <c r="A298" s="274"/>
      <c r="B298" s="278" t="s">
        <v>20</v>
      </c>
      <c r="C298" s="279"/>
      <c r="D298" s="280"/>
      <c r="E298" s="278" t="s">
        <v>20</v>
      </c>
      <c r="F298" s="279"/>
      <c r="G298" s="281"/>
    </row>
    <row r="299" spans="1:7" hidden="1">
      <c r="A299" s="42" t="s">
        <v>21</v>
      </c>
      <c r="B299" s="260">
        <f t="shared" ref="B299:B307" si="35">SUM(B263*1.0537)</f>
        <v>3154.3203888300004</v>
      </c>
      <c r="C299" s="261"/>
      <c r="D299" s="262"/>
      <c r="E299" s="260">
        <f>SUM(E263*1.0537)</f>
        <v>1892.5991284403681</v>
      </c>
      <c r="F299" s="261"/>
      <c r="G299" s="262"/>
    </row>
    <row r="300" spans="1:7" hidden="1">
      <c r="A300" s="42" t="s">
        <v>22</v>
      </c>
      <c r="B300" s="260">
        <f t="shared" si="35"/>
        <v>2415.0127753566821</v>
      </c>
      <c r="C300" s="261"/>
      <c r="D300" s="262"/>
      <c r="E300" s="260">
        <v>1449</v>
      </c>
      <c r="F300" s="261"/>
      <c r="G300" s="262"/>
    </row>
    <row r="301" spans="1:7" hidden="1">
      <c r="A301" s="42" t="s">
        <v>23</v>
      </c>
      <c r="B301" s="260">
        <f t="shared" si="35"/>
        <v>1723.2399496547239</v>
      </c>
      <c r="C301" s="261"/>
      <c r="D301" s="262"/>
      <c r="E301" s="260">
        <f t="shared" ref="E301:E306" si="36">SUM(E265*1.0537)</f>
        <v>1033.9439697928342</v>
      </c>
      <c r="F301" s="261"/>
      <c r="G301" s="262"/>
    </row>
    <row r="302" spans="1:7" hidden="1">
      <c r="A302" s="42" t="s">
        <v>24</v>
      </c>
      <c r="B302" s="260">
        <f t="shared" si="35"/>
        <v>1497.3995252614586</v>
      </c>
      <c r="C302" s="261"/>
      <c r="D302" s="262"/>
      <c r="E302" s="260">
        <f t="shared" si="36"/>
        <v>898.43971515687508</v>
      </c>
      <c r="F302" s="261"/>
      <c r="G302" s="262"/>
    </row>
    <row r="303" spans="1:7" hidden="1">
      <c r="A303" s="42" t="s">
        <v>25</v>
      </c>
      <c r="B303" s="260">
        <f t="shared" si="35"/>
        <v>1445.6429599831895</v>
      </c>
      <c r="C303" s="261"/>
      <c r="D303" s="262"/>
      <c r="E303" s="260">
        <f t="shared" si="36"/>
        <v>867.38577598991355</v>
      </c>
      <c r="F303" s="261"/>
      <c r="G303" s="262"/>
    </row>
    <row r="304" spans="1:7" hidden="1">
      <c r="A304" s="42" t="s">
        <v>26</v>
      </c>
      <c r="B304" s="260">
        <f t="shared" si="35"/>
        <v>1289.5453000339912</v>
      </c>
      <c r="C304" s="261"/>
      <c r="D304" s="262"/>
      <c r="E304" s="260">
        <f t="shared" si="36"/>
        <v>773.71668403499996</v>
      </c>
      <c r="F304" s="261"/>
      <c r="G304" s="262"/>
    </row>
    <row r="305" spans="1:7" hidden="1">
      <c r="A305" s="42" t="s">
        <v>27</v>
      </c>
      <c r="B305" s="260">
        <f t="shared" si="35"/>
        <v>1237.1476948200002</v>
      </c>
      <c r="C305" s="261"/>
      <c r="D305" s="262"/>
      <c r="E305" s="260">
        <f t="shared" si="36"/>
        <v>742.28412813</v>
      </c>
      <c r="F305" s="261"/>
      <c r="G305" s="262"/>
    </row>
    <row r="306" spans="1:7" hidden="1">
      <c r="A306" s="42" t="s">
        <v>28</v>
      </c>
      <c r="B306" s="260">
        <f t="shared" si="35"/>
        <v>1117.16308656</v>
      </c>
      <c r="C306" s="261"/>
      <c r="D306" s="262"/>
      <c r="E306" s="260">
        <f t="shared" si="36"/>
        <v>670.29560755499995</v>
      </c>
      <c r="F306" s="261"/>
      <c r="G306" s="262"/>
    </row>
    <row r="307" spans="1:7" hidden="1">
      <c r="A307" s="68" t="s">
        <v>29</v>
      </c>
      <c r="B307" s="260">
        <f t="shared" si="35"/>
        <v>706.99677042635562</v>
      </c>
      <c r="C307" s="261"/>
      <c r="D307" s="262"/>
      <c r="E307" s="260">
        <v>424.2</v>
      </c>
      <c r="F307" s="261"/>
      <c r="G307" s="262"/>
    </row>
    <row r="308" spans="1:7" hidden="1">
      <c r="A308" s="40"/>
      <c r="B308" s="41"/>
    </row>
    <row r="309" spans="1:7" hidden="1">
      <c r="A309" s="253" t="s">
        <v>30</v>
      </c>
      <c r="B309" s="253"/>
      <c r="C309" s="253"/>
      <c r="D309" s="253"/>
      <c r="E309" s="253"/>
      <c r="F309" s="253"/>
      <c r="G309" s="253"/>
    </row>
    <row r="310" spans="1:7" hidden="1">
      <c r="A310" s="236" t="s">
        <v>31</v>
      </c>
      <c r="B310" s="228"/>
      <c r="C310" s="237"/>
      <c r="D310" s="74" t="s">
        <v>32</v>
      </c>
      <c r="E310" s="73" t="s">
        <v>33</v>
      </c>
      <c r="F310" s="74" t="s">
        <v>32</v>
      </c>
      <c r="G310" s="73" t="s">
        <v>33</v>
      </c>
    </row>
    <row r="311" spans="1:7" hidden="1">
      <c r="A311" s="254" t="s">
        <v>64</v>
      </c>
      <c r="B311" s="255"/>
      <c r="C311" s="256"/>
      <c r="D311" s="75" t="s">
        <v>35</v>
      </c>
      <c r="E311" s="67">
        <f t="shared" ref="E311:E317" si="37">SUM(E275*1.0537)</f>
        <v>2963.7499981199999</v>
      </c>
      <c r="F311" s="42" t="s">
        <v>36</v>
      </c>
      <c r="G311" s="72">
        <f t="shared" ref="G311:G316" si="38">SUM(G275*1.0537)</f>
        <v>280.14363641999995</v>
      </c>
    </row>
    <row r="312" spans="1:7" ht="12.75" hidden="1" customHeight="1">
      <c r="A312" s="257" t="s">
        <v>73</v>
      </c>
      <c r="B312" s="258"/>
      <c r="C312" s="259"/>
      <c r="D312" s="76" t="s">
        <v>38</v>
      </c>
      <c r="E312" s="67">
        <f t="shared" si="37"/>
        <v>2593.2812483549997</v>
      </c>
      <c r="F312" s="78" t="s">
        <v>39</v>
      </c>
      <c r="G312" s="72">
        <f t="shared" si="38"/>
        <v>214.28415930730679</v>
      </c>
    </row>
    <row r="313" spans="1:7" hidden="1">
      <c r="A313" s="254" t="s">
        <v>66</v>
      </c>
      <c r="B313" s="255"/>
      <c r="C313" s="256"/>
      <c r="D313" s="75" t="s">
        <v>41</v>
      </c>
      <c r="E313" s="67">
        <f t="shared" si="37"/>
        <v>2222.8124985899999</v>
      </c>
      <c r="F313" s="42" t="s">
        <v>42</v>
      </c>
      <c r="G313" s="72">
        <f t="shared" si="38"/>
        <v>164.88817256793746</v>
      </c>
    </row>
    <row r="314" spans="1:7" hidden="1">
      <c r="A314" s="250" t="s">
        <v>67</v>
      </c>
      <c r="B314" s="251"/>
      <c r="C314" s="252"/>
      <c r="D314" s="75" t="s">
        <v>44</v>
      </c>
      <c r="E314" s="67">
        <f t="shared" si="37"/>
        <v>1852.3495027263489</v>
      </c>
      <c r="F314" s="42" t="s">
        <v>45</v>
      </c>
      <c r="G314" s="72">
        <f t="shared" si="38"/>
        <v>153.97575850500002</v>
      </c>
    </row>
    <row r="315" spans="1:7" hidden="1">
      <c r="A315" s="250" t="s">
        <v>68</v>
      </c>
      <c r="B315" s="251"/>
      <c r="C315" s="252"/>
      <c r="D315" s="75" t="s">
        <v>47</v>
      </c>
      <c r="E315" s="67">
        <f t="shared" si="37"/>
        <v>1481.8796021810795</v>
      </c>
      <c r="F315" s="42" t="s">
        <v>48</v>
      </c>
      <c r="G315" s="72">
        <f t="shared" si="38"/>
        <v>148.634131725</v>
      </c>
    </row>
    <row r="316" spans="1:7" hidden="1">
      <c r="A316" s="250" t="s">
        <v>60</v>
      </c>
      <c r="B316" s="251"/>
      <c r="C316" s="252"/>
      <c r="D316" s="58" t="s">
        <v>50</v>
      </c>
      <c r="E316" s="67">
        <f t="shared" si="37"/>
        <v>888.58165731830479</v>
      </c>
      <c r="F316" s="79" t="s">
        <v>51</v>
      </c>
      <c r="G316" s="72">
        <f t="shared" si="38"/>
        <v>106.92231083999999</v>
      </c>
    </row>
    <row r="317" spans="1:7" hidden="1">
      <c r="A317" s="250" t="s">
        <v>70</v>
      </c>
      <c r="B317" s="251"/>
      <c r="C317" s="252"/>
      <c r="D317" s="58" t="s">
        <v>61</v>
      </c>
      <c r="E317" s="67">
        <f t="shared" si="37"/>
        <v>739.31849529041631</v>
      </c>
    </row>
    <row r="318" spans="1:7" hidden="1"/>
    <row r="319" spans="1:7" hidden="1"/>
    <row r="320" spans="1:7" hidden="1">
      <c r="A320" s="282" t="s">
        <v>86</v>
      </c>
      <c r="B320" s="282"/>
      <c r="C320" s="282"/>
      <c r="D320" s="282"/>
      <c r="E320" s="282"/>
      <c r="F320" s="282"/>
      <c r="G320" s="282"/>
    </row>
    <row r="321" spans="1:7" hidden="1">
      <c r="A321" s="282"/>
      <c r="B321" s="282"/>
      <c r="C321" s="282"/>
      <c r="D321" s="282"/>
      <c r="E321" s="282"/>
      <c r="F321" s="282"/>
      <c r="G321" s="282"/>
    </row>
    <row r="322" spans="1:7" hidden="1">
      <c r="A322" s="283" t="s">
        <v>87</v>
      </c>
      <c r="B322" s="283"/>
      <c r="C322" s="283"/>
      <c r="D322" s="283"/>
      <c r="E322" s="283"/>
      <c r="F322" s="283"/>
      <c r="G322" s="283"/>
    </row>
    <row r="323" spans="1:7" hidden="1">
      <c r="A323" s="263"/>
      <c r="B323" s="263"/>
      <c r="C323" s="263"/>
      <c r="D323" s="263"/>
      <c r="E323" s="263"/>
      <c r="F323" s="263"/>
      <c r="G323" s="263"/>
    </row>
    <row r="324" spans="1:7" ht="15.75" hidden="1" customHeight="1">
      <c r="A324" s="264" t="s">
        <v>6</v>
      </c>
      <c r="B324" s="265"/>
      <c r="C324" s="265"/>
      <c r="D324" s="265"/>
      <c r="E324" s="265"/>
      <c r="F324" s="265"/>
      <c r="G324" s="266"/>
    </row>
    <row r="325" spans="1:7" hidden="1">
      <c r="A325" s="267" t="s">
        <v>7</v>
      </c>
      <c r="B325" s="269" t="s">
        <v>8</v>
      </c>
      <c r="C325" s="270"/>
      <c r="D325" s="271"/>
      <c r="E325" s="269" t="s">
        <v>9</v>
      </c>
      <c r="F325" s="270"/>
      <c r="G325" s="272"/>
    </row>
    <row r="326" spans="1:7" hidden="1">
      <c r="A326" s="268"/>
      <c r="B326" s="7" t="s">
        <v>10</v>
      </c>
      <c r="C326" s="8" t="s">
        <v>11</v>
      </c>
      <c r="D326" s="9" t="s">
        <v>12</v>
      </c>
      <c r="E326" s="7" t="s">
        <v>10</v>
      </c>
      <c r="F326" s="8" t="s">
        <v>11</v>
      </c>
      <c r="G326" s="10" t="s">
        <v>12</v>
      </c>
    </row>
    <row r="327" spans="1:7" hidden="1">
      <c r="A327" s="42" t="s">
        <v>13</v>
      </c>
      <c r="B327" s="65">
        <f t="shared" ref="B327:C332" si="39">SUM(B291*1.05)</f>
        <v>5357.2695755055465</v>
      </c>
      <c r="C327" s="65">
        <f t="shared" si="39"/>
        <v>10714.539151011093</v>
      </c>
      <c r="D327" s="65">
        <f t="shared" ref="D327:D332" si="40">SUM(B327,C327)</f>
        <v>16071.80872651664</v>
      </c>
      <c r="E327" s="65">
        <f t="shared" ref="E327:F332" si="41">SUM(E291*1.05)</f>
        <v>3214.3617453033285</v>
      </c>
      <c r="F327" s="65">
        <f t="shared" si="41"/>
        <v>10714.539151011093</v>
      </c>
      <c r="G327" s="65">
        <f t="shared" ref="G327:G332" si="42">SUM(E327,F327)</f>
        <v>13928.900896314422</v>
      </c>
    </row>
    <row r="328" spans="1:7" hidden="1">
      <c r="A328" s="42" t="s">
        <v>14</v>
      </c>
      <c r="B328" s="65">
        <f t="shared" si="39"/>
        <v>4102.1693442559663</v>
      </c>
      <c r="C328" s="65">
        <f t="shared" si="39"/>
        <v>8204.3386885119326</v>
      </c>
      <c r="D328" s="65">
        <f t="shared" si="40"/>
        <v>12306.508032767899</v>
      </c>
      <c r="E328" s="65">
        <f t="shared" si="41"/>
        <v>2461.3016065535799</v>
      </c>
      <c r="F328" s="65">
        <f t="shared" si="41"/>
        <v>8204.3386885119326</v>
      </c>
      <c r="G328" s="65">
        <f t="shared" si="42"/>
        <v>10665.640295065512</v>
      </c>
    </row>
    <row r="329" spans="1:7" hidden="1">
      <c r="A329" s="42" t="s">
        <v>15</v>
      </c>
      <c r="B329" s="65">
        <f t="shared" si="39"/>
        <v>3457.2017021580891</v>
      </c>
      <c r="C329" s="65">
        <f t="shared" si="39"/>
        <v>6914.4151873164292</v>
      </c>
      <c r="D329" s="65">
        <f t="shared" si="40"/>
        <v>10371.616889474519</v>
      </c>
      <c r="E329" s="65">
        <f t="shared" si="41"/>
        <v>2074.3280910950043</v>
      </c>
      <c r="F329" s="65">
        <f t="shared" si="41"/>
        <v>6914.4269703166792</v>
      </c>
      <c r="G329" s="65">
        <f t="shared" si="42"/>
        <v>8988.7550614116844</v>
      </c>
    </row>
    <row r="330" spans="1:7" hidden="1">
      <c r="A330" s="42" t="s">
        <v>16</v>
      </c>
      <c r="B330" s="65">
        <f t="shared" si="39"/>
        <v>2770.5282346954436</v>
      </c>
      <c r="C330" s="65">
        <f t="shared" si="39"/>
        <v>5541.0564693908873</v>
      </c>
      <c r="D330" s="65">
        <f t="shared" si="40"/>
        <v>8311.58470408633</v>
      </c>
      <c r="E330" s="65">
        <f t="shared" si="41"/>
        <v>1662.3169408172664</v>
      </c>
      <c r="F330" s="65">
        <f t="shared" si="41"/>
        <v>5541.0564693908873</v>
      </c>
      <c r="G330" s="65">
        <f t="shared" si="42"/>
        <v>7203.3734102081535</v>
      </c>
    </row>
    <row r="331" spans="1:7" hidden="1">
      <c r="A331" s="42" t="s">
        <v>17</v>
      </c>
      <c r="B331" s="65">
        <f t="shared" si="39"/>
        <v>2024.1344402045791</v>
      </c>
      <c r="C331" s="65">
        <f t="shared" si="39"/>
        <v>4048.2688804091581</v>
      </c>
      <c r="D331" s="65">
        <f t="shared" si="40"/>
        <v>6072.4033206137374</v>
      </c>
      <c r="E331" s="65">
        <f t="shared" si="41"/>
        <v>1214.4806641227481</v>
      </c>
      <c r="F331" s="65">
        <f t="shared" si="41"/>
        <v>4048.2688804091581</v>
      </c>
      <c r="G331" s="65">
        <f t="shared" si="42"/>
        <v>5262.7495445319064</v>
      </c>
    </row>
    <row r="332" spans="1:7" hidden="1">
      <c r="A332" s="42" t="s">
        <v>18</v>
      </c>
      <c r="B332" s="65">
        <f t="shared" si="39"/>
        <v>1502.929028348424</v>
      </c>
      <c r="C332" s="65">
        <f t="shared" si="39"/>
        <v>3005.8580566968481</v>
      </c>
      <c r="D332" s="65">
        <f t="shared" si="40"/>
        <v>4508.7870850452719</v>
      </c>
      <c r="E332" s="65">
        <f t="shared" si="41"/>
        <v>901.75741700905451</v>
      </c>
      <c r="F332" s="65">
        <f t="shared" si="41"/>
        <v>3005.8580566968481</v>
      </c>
      <c r="G332" s="65">
        <f t="shared" si="42"/>
        <v>3907.6154737059023</v>
      </c>
    </row>
    <row r="333" spans="1:7" hidden="1">
      <c r="A333" s="273" t="s">
        <v>7</v>
      </c>
      <c r="B333" s="269" t="s">
        <v>19</v>
      </c>
      <c r="C333" s="270"/>
      <c r="D333" s="271"/>
      <c r="E333" s="275" t="s">
        <v>9</v>
      </c>
      <c r="F333" s="276"/>
      <c r="G333" s="277"/>
    </row>
    <row r="334" spans="1:7" ht="12.75" hidden="1" customHeight="1">
      <c r="A334" s="274"/>
      <c r="B334" s="278" t="s">
        <v>20</v>
      </c>
      <c r="C334" s="279"/>
      <c r="D334" s="280"/>
      <c r="E334" s="278" t="s">
        <v>20</v>
      </c>
      <c r="F334" s="279"/>
      <c r="G334" s="281"/>
    </row>
    <row r="335" spans="1:7" hidden="1">
      <c r="A335" s="42" t="s">
        <v>21</v>
      </c>
      <c r="B335" s="260">
        <f t="shared" ref="B335:B343" si="43">SUM(B299*1.05)</f>
        <v>3312.0364082715005</v>
      </c>
      <c r="C335" s="261"/>
      <c r="D335" s="262"/>
      <c r="E335" s="260">
        <f t="shared" ref="E335:E343" si="44">SUM(E299*1.05)</f>
        <v>1987.2290848623866</v>
      </c>
      <c r="F335" s="261"/>
      <c r="G335" s="262"/>
    </row>
    <row r="336" spans="1:7" hidden="1">
      <c r="A336" s="42" t="s">
        <v>22</v>
      </c>
      <c r="B336" s="260">
        <f t="shared" si="43"/>
        <v>2535.7634141245162</v>
      </c>
      <c r="C336" s="261"/>
      <c r="D336" s="262"/>
      <c r="E336" s="260">
        <f t="shared" si="44"/>
        <v>1521.45</v>
      </c>
      <c r="F336" s="261"/>
      <c r="G336" s="262"/>
    </row>
    <row r="337" spans="1:7" hidden="1">
      <c r="A337" s="42" t="s">
        <v>23</v>
      </c>
      <c r="B337" s="260">
        <f t="shared" si="43"/>
        <v>1809.4019471374602</v>
      </c>
      <c r="C337" s="261"/>
      <c r="D337" s="262"/>
      <c r="E337" s="260">
        <f t="shared" si="44"/>
        <v>1085.641168282476</v>
      </c>
      <c r="F337" s="261"/>
      <c r="G337" s="262"/>
    </row>
    <row r="338" spans="1:7" hidden="1">
      <c r="A338" s="42" t="s">
        <v>24</v>
      </c>
      <c r="B338" s="260">
        <f t="shared" si="43"/>
        <v>1572.2695015245315</v>
      </c>
      <c r="C338" s="261"/>
      <c r="D338" s="262"/>
      <c r="E338" s="260">
        <f t="shared" si="44"/>
        <v>943.36170091471888</v>
      </c>
      <c r="F338" s="261"/>
      <c r="G338" s="262"/>
    </row>
    <row r="339" spans="1:7" hidden="1">
      <c r="A339" s="42" t="s">
        <v>25</v>
      </c>
      <c r="B339" s="260">
        <f t="shared" si="43"/>
        <v>1517.9251079823491</v>
      </c>
      <c r="C339" s="261"/>
      <c r="D339" s="262"/>
      <c r="E339" s="260">
        <f t="shared" si="44"/>
        <v>910.75506478940929</v>
      </c>
      <c r="F339" s="261"/>
      <c r="G339" s="262"/>
    </row>
    <row r="340" spans="1:7" hidden="1">
      <c r="A340" s="42" t="s">
        <v>26</v>
      </c>
      <c r="B340" s="260">
        <f t="shared" si="43"/>
        <v>1354.0225650356908</v>
      </c>
      <c r="C340" s="261"/>
      <c r="D340" s="262"/>
      <c r="E340" s="260">
        <f t="shared" si="44"/>
        <v>812.40251823674998</v>
      </c>
      <c r="F340" s="261"/>
      <c r="G340" s="262"/>
    </row>
    <row r="341" spans="1:7" hidden="1">
      <c r="A341" s="42" t="s">
        <v>27</v>
      </c>
      <c r="B341" s="260">
        <f t="shared" si="43"/>
        <v>1299.0050795610002</v>
      </c>
      <c r="C341" s="261"/>
      <c r="D341" s="262"/>
      <c r="E341" s="260">
        <f t="shared" si="44"/>
        <v>779.39833453649999</v>
      </c>
      <c r="F341" s="261"/>
      <c r="G341" s="262"/>
    </row>
    <row r="342" spans="1:7" hidden="1">
      <c r="A342" s="42" t="s">
        <v>28</v>
      </c>
      <c r="B342" s="260">
        <f t="shared" si="43"/>
        <v>1173.021240888</v>
      </c>
      <c r="C342" s="261"/>
      <c r="D342" s="262"/>
      <c r="E342" s="260">
        <f t="shared" si="44"/>
        <v>703.81038793275002</v>
      </c>
      <c r="F342" s="261"/>
      <c r="G342" s="262"/>
    </row>
    <row r="343" spans="1:7" hidden="1">
      <c r="A343" s="68" t="s">
        <v>29</v>
      </c>
      <c r="B343" s="260">
        <f t="shared" si="43"/>
        <v>742.34660894767342</v>
      </c>
      <c r="C343" s="261"/>
      <c r="D343" s="262"/>
      <c r="E343" s="260">
        <f t="shared" si="44"/>
        <v>445.41</v>
      </c>
      <c r="F343" s="261"/>
      <c r="G343" s="262"/>
    </row>
    <row r="344" spans="1:7" hidden="1">
      <c r="A344" s="40"/>
      <c r="B344" s="41"/>
    </row>
    <row r="345" spans="1:7" hidden="1">
      <c r="A345" s="253" t="s">
        <v>30</v>
      </c>
      <c r="B345" s="253"/>
      <c r="C345" s="253"/>
      <c r="D345" s="253"/>
      <c r="E345" s="253"/>
      <c r="F345" s="253"/>
      <c r="G345" s="253"/>
    </row>
    <row r="346" spans="1:7" hidden="1">
      <c r="A346" s="236" t="s">
        <v>31</v>
      </c>
      <c r="B346" s="228"/>
      <c r="C346" s="237"/>
      <c r="D346" s="74" t="s">
        <v>32</v>
      </c>
      <c r="E346" s="73" t="s">
        <v>33</v>
      </c>
      <c r="F346" s="74" t="s">
        <v>32</v>
      </c>
      <c r="G346" s="73" t="s">
        <v>33</v>
      </c>
    </row>
    <row r="347" spans="1:7" hidden="1">
      <c r="A347" s="254" t="s">
        <v>64</v>
      </c>
      <c r="B347" s="255"/>
      <c r="C347" s="256"/>
      <c r="D347" s="75" t="s">
        <v>35</v>
      </c>
      <c r="E347" s="67">
        <f t="shared" ref="E347:E353" si="45">SUM(E311*1.05)</f>
        <v>3111.937498026</v>
      </c>
      <c r="F347" s="42" t="s">
        <v>36</v>
      </c>
      <c r="G347" s="72">
        <f t="shared" ref="G347:G352" si="46">SUM(G311*1.05)</f>
        <v>294.15081824099997</v>
      </c>
    </row>
    <row r="348" spans="1:7" ht="12.75" hidden="1" customHeight="1">
      <c r="A348" s="257" t="s">
        <v>73</v>
      </c>
      <c r="B348" s="258"/>
      <c r="C348" s="259"/>
      <c r="D348" s="76" t="s">
        <v>38</v>
      </c>
      <c r="E348" s="67">
        <f t="shared" si="45"/>
        <v>2722.94531077275</v>
      </c>
      <c r="F348" s="78" t="s">
        <v>39</v>
      </c>
      <c r="G348" s="72">
        <f t="shared" si="46"/>
        <v>224.99836727267214</v>
      </c>
    </row>
    <row r="349" spans="1:7" hidden="1">
      <c r="A349" s="254" t="s">
        <v>66</v>
      </c>
      <c r="B349" s="255"/>
      <c r="C349" s="256"/>
      <c r="D349" s="75" t="s">
        <v>41</v>
      </c>
      <c r="E349" s="67">
        <f t="shared" si="45"/>
        <v>2333.9531235195</v>
      </c>
      <c r="F349" s="42" t="s">
        <v>42</v>
      </c>
      <c r="G349" s="72">
        <f t="shared" si="46"/>
        <v>173.13258119633434</v>
      </c>
    </row>
    <row r="350" spans="1:7" hidden="1">
      <c r="A350" s="250" t="s">
        <v>67</v>
      </c>
      <c r="B350" s="251"/>
      <c r="C350" s="252"/>
      <c r="D350" s="75" t="s">
        <v>44</v>
      </c>
      <c r="E350" s="67">
        <f t="shared" si="45"/>
        <v>1944.9669778626665</v>
      </c>
      <c r="F350" s="42" t="s">
        <v>45</v>
      </c>
      <c r="G350" s="72">
        <f t="shared" si="46"/>
        <v>161.67454643025002</v>
      </c>
    </row>
    <row r="351" spans="1:7" hidden="1">
      <c r="A351" s="250" t="s">
        <v>68</v>
      </c>
      <c r="B351" s="251"/>
      <c r="C351" s="252"/>
      <c r="D351" s="75" t="s">
        <v>47</v>
      </c>
      <c r="E351" s="67">
        <f t="shared" si="45"/>
        <v>1555.9735822901334</v>
      </c>
      <c r="F351" s="42" t="s">
        <v>48</v>
      </c>
      <c r="G351" s="72">
        <f t="shared" si="46"/>
        <v>156.06583831125002</v>
      </c>
    </row>
    <row r="352" spans="1:7" hidden="1">
      <c r="A352" s="250" t="s">
        <v>60</v>
      </c>
      <c r="B352" s="251"/>
      <c r="C352" s="252"/>
      <c r="D352" s="58" t="s">
        <v>50</v>
      </c>
      <c r="E352" s="67">
        <f t="shared" si="45"/>
        <v>933.01074018422003</v>
      </c>
      <c r="F352" s="79" t="s">
        <v>51</v>
      </c>
      <c r="G352" s="72">
        <f t="shared" si="46"/>
        <v>112.268426382</v>
      </c>
    </row>
    <row r="353" spans="1:7" hidden="1">
      <c r="A353" s="250" t="s">
        <v>70</v>
      </c>
      <c r="B353" s="251"/>
      <c r="C353" s="252"/>
      <c r="D353" s="58" t="s">
        <v>61</v>
      </c>
      <c r="E353" s="67">
        <f t="shared" si="45"/>
        <v>776.28442005493719</v>
      </c>
    </row>
    <row r="354" spans="1:7" hidden="1"/>
    <row r="355" spans="1:7" hidden="1"/>
    <row r="356" spans="1:7" hidden="1"/>
    <row r="357" spans="1:7" hidden="1"/>
    <row r="358" spans="1:7" hidden="1">
      <c r="A358" s="282" t="s">
        <v>88</v>
      </c>
      <c r="B358" s="282"/>
      <c r="C358" s="282"/>
      <c r="D358" s="282"/>
      <c r="E358" s="282"/>
      <c r="F358" s="282"/>
      <c r="G358" s="282"/>
    </row>
    <row r="359" spans="1:7" hidden="1">
      <c r="A359" s="282"/>
      <c r="B359" s="282"/>
      <c r="C359" s="282"/>
      <c r="D359" s="282"/>
      <c r="E359" s="282"/>
      <c r="F359" s="282"/>
      <c r="G359" s="282"/>
    </row>
    <row r="360" spans="1:7" hidden="1">
      <c r="A360" s="283" t="s">
        <v>89</v>
      </c>
      <c r="B360" s="283"/>
      <c r="C360" s="283"/>
      <c r="D360" s="283"/>
      <c r="E360" s="283"/>
      <c r="F360" s="283"/>
      <c r="G360" s="283"/>
    </row>
    <row r="361" spans="1:7" hidden="1">
      <c r="A361" s="263"/>
      <c r="B361" s="263"/>
      <c r="C361" s="263"/>
      <c r="D361" s="263"/>
      <c r="E361" s="263"/>
      <c r="F361" s="263"/>
      <c r="G361" s="263"/>
    </row>
    <row r="362" spans="1:7" ht="15.75" hidden="1" customHeight="1">
      <c r="A362" s="264" t="s">
        <v>6</v>
      </c>
      <c r="B362" s="265"/>
      <c r="C362" s="265"/>
      <c r="D362" s="265"/>
      <c r="E362" s="265"/>
      <c r="F362" s="265"/>
      <c r="G362" s="266"/>
    </row>
    <row r="363" spans="1:7" hidden="1">
      <c r="A363" s="267" t="s">
        <v>7</v>
      </c>
      <c r="B363" s="269" t="s">
        <v>8</v>
      </c>
      <c r="C363" s="270"/>
      <c r="D363" s="271"/>
      <c r="E363" s="269" t="s">
        <v>9</v>
      </c>
      <c r="F363" s="270"/>
      <c r="G363" s="272"/>
    </row>
    <row r="364" spans="1:7" hidden="1">
      <c r="A364" s="268"/>
      <c r="B364" s="7" t="s">
        <v>10</v>
      </c>
      <c r="C364" s="8" t="s">
        <v>11</v>
      </c>
      <c r="D364" s="9" t="s">
        <v>12</v>
      </c>
      <c r="E364" s="7" t="s">
        <v>10</v>
      </c>
      <c r="F364" s="8" t="s">
        <v>11</v>
      </c>
      <c r="G364" s="10" t="s">
        <v>12</v>
      </c>
    </row>
    <row r="365" spans="1:7" hidden="1">
      <c r="A365" s="42" t="s">
        <v>13</v>
      </c>
      <c r="B365" s="65">
        <f t="shared" ref="B365:G370" si="47">SUM(B327*1.06)</f>
        <v>5678.7057500358796</v>
      </c>
      <c r="C365" s="65">
        <f t="shared" si="47"/>
        <v>11357.411500071759</v>
      </c>
      <c r="D365" s="65">
        <f t="shared" si="47"/>
        <v>17036.11725010764</v>
      </c>
      <c r="E365" s="65">
        <f t="shared" si="47"/>
        <v>3407.2234500215282</v>
      </c>
      <c r="F365" s="65">
        <f t="shared" si="47"/>
        <v>11357.411500071759</v>
      </c>
      <c r="G365" s="65">
        <f t="shared" si="47"/>
        <v>14764.634950093288</v>
      </c>
    </row>
    <row r="366" spans="1:7" hidden="1">
      <c r="A366" s="42" t="s">
        <v>14</v>
      </c>
      <c r="B366" s="65">
        <f t="shared" si="47"/>
        <v>4348.2995049113242</v>
      </c>
      <c r="C366" s="65">
        <f t="shared" si="47"/>
        <v>8696.5990098226484</v>
      </c>
      <c r="D366" s="65">
        <f t="shared" si="47"/>
        <v>13044.898514733974</v>
      </c>
      <c r="E366" s="65">
        <f t="shared" si="47"/>
        <v>2608.979702946795</v>
      </c>
      <c r="F366" s="65">
        <f t="shared" si="47"/>
        <v>8696.5990098226484</v>
      </c>
      <c r="G366" s="65">
        <f t="shared" si="47"/>
        <v>11305.578712769444</v>
      </c>
    </row>
    <row r="367" spans="1:7" hidden="1">
      <c r="A367" s="42" t="s">
        <v>15</v>
      </c>
      <c r="B367" s="65">
        <f t="shared" si="47"/>
        <v>3664.6338042875745</v>
      </c>
      <c r="C367" s="65">
        <f t="shared" si="47"/>
        <v>7329.280098555415</v>
      </c>
      <c r="D367" s="65">
        <f t="shared" si="47"/>
        <v>10993.913902842991</v>
      </c>
      <c r="E367" s="65">
        <f t="shared" si="47"/>
        <v>2198.7877765607045</v>
      </c>
      <c r="F367" s="65">
        <f t="shared" si="47"/>
        <v>7329.2925885356799</v>
      </c>
      <c r="G367" s="65">
        <f t="shared" si="47"/>
        <v>9528.0803650963862</v>
      </c>
    </row>
    <row r="368" spans="1:7" hidden="1">
      <c r="A368" s="42" t="s">
        <v>16</v>
      </c>
      <c r="B368" s="65">
        <f t="shared" si="47"/>
        <v>2936.7599287771704</v>
      </c>
      <c r="C368" s="65">
        <f t="shared" si="47"/>
        <v>5873.5198575543409</v>
      </c>
      <c r="D368" s="65">
        <f t="shared" si="47"/>
        <v>8810.27978633151</v>
      </c>
      <c r="E368" s="65">
        <f t="shared" si="47"/>
        <v>1762.0559572663026</v>
      </c>
      <c r="F368" s="65">
        <f t="shared" si="47"/>
        <v>5873.5198575543409</v>
      </c>
      <c r="G368" s="65">
        <f t="shared" si="47"/>
        <v>7635.5758148206432</v>
      </c>
    </row>
    <row r="369" spans="1:7" hidden="1">
      <c r="A369" s="42" t="s">
        <v>17</v>
      </c>
      <c r="B369" s="65">
        <f t="shared" si="47"/>
        <v>2145.5825066168541</v>
      </c>
      <c r="C369" s="65">
        <f t="shared" si="47"/>
        <v>4291.1650132337081</v>
      </c>
      <c r="D369" s="65">
        <f t="shared" si="47"/>
        <v>6436.7475198505617</v>
      </c>
      <c r="E369" s="65">
        <f t="shared" si="47"/>
        <v>1287.3495039701131</v>
      </c>
      <c r="F369" s="65">
        <f t="shared" si="47"/>
        <v>4291.1650132337081</v>
      </c>
      <c r="G369" s="65">
        <f t="shared" si="47"/>
        <v>5578.514517203821</v>
      </c>
    </row>
    <row r="370" spans="1:7" hidden="1">
      <c r="A370" s="42" t="s">
        <v>18</v>
      </c>
      <c r="B370" s="65">
        <f t="shared" si="47"/>
        <v>1593.1047700493295</v>
      </c>
      <c r="C370" s="65">
        <f t="shared" si="47"/>
        <v>3186.2095400986591</v>
      </c>
      <c r="D370" s="65">
        <f t="shared" si="47"/>
        <v>4779.3143101479882</v>
      </c>
      <c r="E370" s="65">
        <f t="shared" si="47"/>
        <v>955.86286202959786</v>
      </c>
      <c r="F370" s="65">
        <f t="shared" si="47"/>
        <v>3186.2095400986591</v>
      </c>
      <c r="G370" s="65">
        <f t="shared" si="47"/>
        <v>4142.0724021282567</v>
      </c>
    </row>
    <row r="371" spans="1:7" hidden="1">
      <c r="A371" s="273" t="s">
        <v>7</v>
      </c>
      <c r="B371" s="269" t="s">
        <v>19</v>
      </c>
      <c r="C371" s="270"/>
      <c r="D371" s="271"/>
      <c r="E371" s="275" t="s">
        <v>9</v>
      </c>
      <c r="F371" s="276"/>
      <c r="G371" s="277"/>
    </row>
    <row r="372" spans="1:7" ht="12.75" hidden="1" customHeight="1">
      <c r="A372" s="274"/>
      <c r="B372" s="278" t="s">
        <v>20</v>
      </c>
      <c r="C372" s="279"/>
      <c r="D372" s="280"/>
      <c r="E372" s="278" t="s">
        <v>20</v>
      </c>
      <c r="F372" s="279"/>
      <c r="G372" s="281"/>
    </row>
    <row r="373" spans="1:7" hidden="1">
      <c r="A373" s="42" t="s">
        <v>21</v>
      </c>
      <c r="B373" s="260">
        <f t="shared" ref="B373:B381" si="48">SUM(B335*1.06)</f>
        <v>3510.7585927677906</v>
      </c>
      <c r="C373" s="261"/>
      <c r="D373" s="262"/>
      <c r="E373" s="260">
        <f t="shared" ref="E373:E381" si="49">SUM(E335*1.06)</f>
        <v>2106.46282995413</v>
      </c>
      <c r="F373" s="261"/>
      <c r="G373" s="262"/>
    </row>
    <row r="374" spans="1:7" hidden="1">
      <c r="A374" s="42" t="s">
        <v>22</v>
      </c>
      <c r="B374" s="260">
        <f t="shared" si="48"/>
        <v>2687.9092189719872</v>
      </c>
      <c r="C374" s="261"/>
      <c r="D374" s="262"/>
      <c r="E374" s="260">
        <f t="shared" si="49"/>
        <v>1612.7370000000001</v>
      </c>
      <c r="F374" s="261"/>
      <c r="G374" s="262"/>
    </row>
    <row r="375" spans="1:7" hidden="1">
      <c r="A375" s="42" t="s">
        <v>23</v>
      </c>
      <c r="B375" s="260">
        <f t="shared" si="48"/>
        <v>1917.9660639657079</v>
      </c>
      <c r="C375" s="261"/>
      <c r="D375" s="262"/>
      <c r="E375" s="260">
        <f t="shared" si="49"/>
        <v>1150.7796383794246</v>
      </c>
      <c r="F375" s="261"/>
      <c r="G375" s="262"/>
    </row>
    <row r="376" spans="1:7" hidden="1">
      <c r="A376" s="42" t="s">
        <v>24</v>
      </c>
      <c r="B376" s="260">
        <f t="shared" si="48"/>
        <v>1666.6056716160035</v>
      </c>
      <c r="C376" s="261"/>
      <c r="D376" s="262"/>
      <c r="E376" s="260">
        <f t="shared" si="49"/>
        <v>999.96340296960204</v>
      </c>
      <c r="F376" s="261"/>
      <c r="G376" s="262"/>
    </row>
    <row r="377" spans="1:7" hidden="1">
      <c r="A377" s="42" t="s">
        <v>25</v>
      </c>
      <c r="B377" s="260">
        <f t="shared" si="48"/>
        <v>1609.0006144612901</v>
      </c>
      <c r="C377" s="261"/>
      <c r="D377" s="262"/>
      <c r="E377" s="260">
        <f t="shared" si="49"/>
        <v>965.40036867677395</v>
      </c>
      <c r="F377" s="261"/>
      <c r="G377" s="262"/>
    </row>
    <row r="378" spans="1:7" hidden="1">
      <c r="A378" s="42" t="s">
        <v>26</v>
      </c>
      <c r="B378" s="260">
        <f t="shared" si="48"/>
        <v>1435.2639189378324</v>
      </c>
      <c r="C378" s="261"/>
      <c r="D378" s="262"/>
      <c r="E378" s="260">
        <f t="shared" si="49"/>
        <v>861.14666933095498</v>
      </c>
      <c r="F378" s="261"/>
      <c r="G378" s="262"/>
    </row>
    <row r="379" spans="1:7" hidden="1">
      <c r="A379" s="42" t="s">
        <v>27</v>
      </c>
      <c r="B379" s="260">
        <f t="shared" si="48"/>
        <v>1376.9453843346603</v>
      </c>
      <c r="C379" s="261"/>
      <c r="D379" s="262"/>
      <c r="E379" s="260">
        <f t="shared" si="49"/>
        <v>826.16223460869003</v>
      </c>
      <c r="F379" s="261"/>
      <c r="G379" s="262"/>
    </row>
    <row r="380" spans="1:7" hidden="1">
      <c r="A380" s="42" t="s">
        <v>28</v>
      </c>
      <c r="B380" s="260">
        <f t="shared" si="48"/>
        <v>1243.4025153412799</v>
      </c>
      <c r="C380" s="261"/>
      <c r="D380" s="262"/>
      <c r="E380" s="260">
        <f t="shared" si="49"/>
        <v>746.03901120871501</v>
      </c>
      <c r="F380" s="261"/>
      <c r="G380" s="262"/>
    </row>
    <row r="381" spans="1:7" hidden="1">
      <c r="A381" s="68" t="s">
        <v>29</v>
      </c>
      <c r="B381" s="260">
        <f t="shared" si="48"/>
        <v>786.88740548453382</v>
      </c>
      <c r="C381" s="261"/>
      <c r="D381" s="262"/>
      <c r="E381" s="260">
        <f t="shared" si="49"/>
        <v>472.13460000000003</v>
      </c>
      <c r="F381" s="261"/>
      <c r="G381" s="262"/>
    </row>
    <row r="382" spans="1:7" hidden="1">
      <c r="A382" s="40"/>
      <c r="B382" s="41"/>
    </row>
    <row r="383" spans="1:7" hidden="1">
      <c r="A383" s="253" t="s">
        <v>30</v>
      </c>
      <c r="B383" s="253"/>
      <c r="C383" s="253"/>
      <c r="D383" s="253"/>
      <c r="E383" s="253"/>
      <c r="F383" s="253"/>
      <c r="G383" s="253"/>
    </row>
    <row r="384" spans="1:7" hidden="1">
      <c r="A384" s="236" t="s">
        <v>31</v>
      </c>
      <c r="B384" s="228"/>
      <c r="C384" s="237"/>
      <c r="D384" s="74" t="s">
        <v>32</v>
      </c>
      <c r="E384" s="73" t="s">
        <v>33</v>
      </c>
      <c r="F384" s="74" t="s">
        <v>32</v>
      </c>
      <c r="G384" s="73" t="s">
        <v>33</v>
      </c>
    </row>
    <row r="385" spans="1:9" hidden="1">
      <c r="A385" s="254" t="s">
        <v>64</v>
      </c>
      <c r="B385" s="255"/>
      <c r="C385" s="256"/>
      <c r="D385" s="75" t="s">
        <v>35</v>
      </c>
      <c r="E385" s="67">
        <f t="shared" ref="E385:E391" si="50">SUM(E347*1.06)</f>
        <v>3298.65374790756</v>
      </c>
      <c r="F385" s="42" t="s">
        <v>36</v>
      </c>
      <c r="G385" s="72">
        <f t="shared" ref="G385:G390" si="51">SUM(G347*1.06)</f>
        <v>311.79986733545996</v>
      </c>
    </row>
    <row r="386" spans="1:9" ht="12.75" hidden="1" customHeight="1">
      <c r="A386" s="257" t="s">
        <v>73</v>
      </c>
      <c r="B386" s="258"/>
      <c r="C386" s="259"/>
      <c r="D386" s="76" t="s">
        <v>38</v>
      </c>
      <c r="E386" s="67">
        <f t="shared" si="50"/>
        <v>2886.3220294191151</v>
      </c>
      <c r="F386" s="78" t="s">
        <v>39</v>
      </c>
      <c r="G386" s="72">
        <f t="shared" si="51"/>
        <v>238.49826930903248</v>
      </c>
    </row>
    <row r="387" spans="1:9" hidden="1">
      <c r="A387" s="254" t="s">
        <v>66</v>
      </c>
      <c r="B387" s="255"/>
      <c r="C387" s="256"/>
      <c r="D387" s="75" t="s">
        <v>41</v>
      </c>
      <c r="E387" s="67">
        <f t="shared" si="50"/>
        <v>2473.9903109306701</v>
      </c>
      <c r="F387" s="42" t="s">
        <v>42</v>
      </c>
      <c r="G387" s="72">
        <f t="shared" si="51"/>
        <v>183.52053606811441</v>
      </c>
    </row>
    <row r="388" spans="1:9" hidden="1">
      <c r="A388" s="250" t="s">
        <v>67</v>
      </c>
      <c r="B388" s="251"/>
      <c r="C388" s="252"/>
      <c r="D388" s="75" t="s">
        <v>44</v>
      </c>
      <c r="E388" s="67">
        <f t="shared" si="50"/>
        <v>2061.6649965344263</v>
      </c>
      <c r="F388" s="42" t="s">
        <v>45</v>
      </c>
      <c r="G388" s="72">
        <f t="shared" si="51"/>
        <v>171.37501921606503</v>
      </c>
    </row>
    <row r="389" spans="1:9" hidden="1">
      <c r="A389" s="250" t="s">
        <v>68</v>
      </c>
      <c r="B389" s="251"/>
      <c r="C389" s="252"/>
      <c r="D389" s="75" t="s">
        <v>47</v>
      </c>
      <c r="E389" s="67">
        <f t="shared" si="50"/>
        <v>1649.3319972275415</v>
      </c>
      <c r="F389" s="42" t="s">
        <v>48</v>
      </c>
      <c r="G389" s="72">
        <f t="shared" si="51"/>
        <v>165.42978860992503</v>
      </c>
    </row>
    <row r="390" spans="1:9" hidden="1">
      <c r="A390" s="250" t="s">
        <v>60</v>
      </c>
      <c r="B390" s="251"/>
      <c r="C390" s="252"/>
      <c r="D390" s="58" t="s">
        <v>50</v>
      </c>
      <c r="E390" s="67">
        <f t="shared" si="50"/>
        <v>988.9913845952733</v>
      </c>
      <c r="F390" s="79" t="s">
        <v>51</v>
      </c>
      <c r="G390" s="72">
        <f t="shared" si="51"/>
        <v>119.00453196492001</v>
      </c>
    </row>
    <row r="391" spans="1:9" hidden="1">
      <c r="A391" s="250" t="s">
        <v>70</v>
      </c>
      <c r="B391" s="251"/>
      <c r="C391" s="252"/>
      <c r="D391" s="58" t="s">
        <v>61</v>
      </c>
      <c r="E391" s="67">
        <f t="shared" si="50"/>
        <v>822.86148525823342</v>
      </c>
      <c r="I391" t="s">
        <v>90</v>
      </c>
    </row>
    <row r="392" spans="1:9" hidden="1"/>
    <row r="393" spans="1:9" hidden="1"/>
    <row r="394" spans="1:9" hidden="1">
      <c r="A394" s="236" t="s">
        <v>91</v>
      </c>
      <c r="B394" s="228"/>
      <c r="C394" s="228"/>
      <c r="D394" s="228"/>
      <c r="E394" s="228"/>
      <c r="F394" s="228"/>
      <c r="G394" s="237"/>
    </row>
    <row r="395" spans="1:9" hidden="1">
      <c r="A395" s="236" t="s">
        <v>92</v>
      </c>
      <c r="B395" s="228"/>
      <c r="C395" s="228"/>
      <c r="D395" s="228"/>
      <c r="E395" s="228"/>
      <c r="F395" s="228"/>
      <c r="G395" s="237"/>
    </row>
    <row r="396" spans="1:9" hidden="1">
      <c r="A396" s="236" t="s">
        <v>6</v>
      </c>
      <c r="B396" s="228"/>
      <c r="C396" s="228"/>
      <c r="D396" s="228"/>
      <c r="E396" s="228"/>
      <c r="F396" s="228"/>
      <c r="G396" s="237"/>
    </row>
    <row r="397" spans="1:9" hidden="1">
      <c r="A397" s="80" t="s">
        <v>7</v>
      </c>
      <c r="B397" s="80" t="s">
        <v>8</v>
      </c>
      <c r="C397" s="80"/>
      <c r="D397" s="80"/>
      <c r="E397" s="80" t="s">
        <v>9</v>
      </c>
      <c r="F397" s="80"/>
      <c r="G397" s="80"/>
    </row>
    <row r="398" spans="1:9" hidden="1">
      <c r="A398" s="81"/>
      <c r="B398" s="80" t="s">
        <v>10</v>
      </c>
      <c r="C398" s="80" t="s">
        <v>11</v>
      </c>
      <c r="D398" s="80" t="s">
        <v>12</v>
      </c>
      <c r="E398" s="80" t="s">
        <v>10</v>
      </c>
      <c r="F398" s="80" t="s">
        <v>11</v>
      </c>
      <c r="G398" s="80" t="s">
        <v>12</v>
      </c>
    </row>
    <row r="399" spans="1:9" hidden="1">
      <c r="A399" s="81" t="s">
        <v>13</v>
      </c>
      <c r="B399" s="65">
        <v>4968.8675312813948</v>
      </c>
      <c r="C399" s="65">
        <v>9937.7350625627896</v>
      </c>
      <c r="D399" s="65">
        <v>14906.602593844185</v>
      </c>
      <c r="E399" s="65">
        <v>2981.3205187688368</v>
      </c>
      <c r="F399" s="65">
        <v>9937.7350625627896</v>
      </c>
      <c r="G399" s="65">
        <v>12919.055581331626</v>
      </c>
    </row>
    <row r="400" spans="1:9" hidden="1">
      <c r="A400" s="81" t="s">
        <v>14</v>
      </c>
      <c r="B400" s="65">
        <v>3804.7620667974088</v>
      </c>
      <c r="C400" s="65">
        <v>7609.5241335948176</v>
      </c>
      <c r="D400" s="65">
        <v>11414.286200392227</v>
      </c>
      <c r="E400" s="65">
        <v>2282.8572400784451</v>
      </c>
      <c r="F400" s="65">
        <v>7609.5241335948176</v>
      </c>
      <c r="G400" s="65">
        <v>9892.3813736732627</v>
      </c>
    </row>
    <row r="401" spans="1:7" hidden="1">
      <c r="A401" s="81" t="s">
        <v>15</v>
      </c>
      <c r="B401" s="65">
        <v>3206.5545787516276</v>
      </c>
      <c r="C401" s="65">
        <v>6413.1091575032551</v>
      </c>
      <c r="D401" s="65">
        <v>9619.6637362548827</v>
      </c>
      <c r="E401" s="65">
        <v>1923.9327472509765</v>
      </c>
      <c r="F401" s="65">
        <v>6413.1091575032551</v>
      </c>
      <c r="G401" s="65">
        <v>8337.0419047542309</v>
      </c>
    </row>
    <row r="402" spans="1:7" hidden="1">
      <c r="A402" s="81" t="s">
        <v>16</v>
      </c>
      <c r="B402" s="65">
        <v>2569.6649376800242</v>
      </c>
      <c r="C402" s="65">
        <v>5139.3298753600484</v>
      </c>
      <c r="D402" s="65">
        <v>7708.9948130400726</v>
      </c>
      <c r="E402" s="65">
        <v>1541.7989626080146</v>
      </c>
      <c r="F402" s="65">
        <v>5139.3298753600484</v>
      </c>
      <c r="G402" s="65">
        <v>6681.1288379680627</v>
      </c>
    </row>
    <row r="403" spans="1:7" hidden="1">
      <c r="A403" s="81" t="s">
        <v>17</v>
      </c>
      <c r="B403" s="65">
        <v>1877.3846932897472</v>
      </c>
      <c r="C403" s="65">
        <v>3754.7693865794945</v>
      </c>
      <c r="D403" s="65">
        <v>5632.1540798692422</v>
      </c>
      <c r="E403" s="65">
        <v>1126.4308159738482</v>
      </c>
      <c r="F403" s="65">
        <v>3754.7693865794945</v>
      </c>
      <c r="G403" s="65">
        <v>4881.2002025533429</v>
      </c>
    </row>
    <row r="404" spans="1:7" hidden="1">
      <c r="A404" s="81" t="s">
        <v>7</v>
      </c>
      <c r="B404" s="81" t="s">
        <v>19</v>
      </c>
      <c r="C404" s="81"/>
      <c r="D404" s="81"/>
      <c r="E404" s="81" t="s">
        <v>9</v>
      </c>
      <c r="F404" s="81"/>
      <c r="G404" s="81"/>
    </row>
    <row r="405" spans="1:7" hidden="1">
      <c r="A405" s="81"/>
      <c r="B405" s="81" t="s">
        <v>20</v>
      </c>
      <c r="C405" s="81"/>
      <c r="D405" s="81"/>
      <c r="E405" s="81" t="s">
        <v>20</v>
      </c>
      <c r="F405" s="81"/>
      <c r="G405" s="81"/>
    </row>
    <row r="406" spans="1:7" hidden="1">
      <c r="A406" s="81" t="s">
        <v>93</v>
      </c>
      <c r="B406" s="244">
        <v>3071.9137686718168</v>
      </c>
      <c r="C406" s="246"/>
      <c r="D406" s="65"/>
      <c r="E406" s="244">
        <v>1843.14826120309</v>
      </c>
      <c r="F406" s="245"/>
      <c r="G406" s="246"/>
    </row>
    <row r="407" spans="1:7" hidden="1">
      <c r="A407" s="81" t="s">
        <v>22</v>
      </c>
      <c r="B407" s="244">
        <v>2351.9205666004887</v>
      </c>
      <c r="C407" s="246"/>
      <c r="D407" s="65"/>
      <c r="E407" s="244">
        <v>1411.1523399602931</v>
      </c>
      <c r="F407" s="245"/>
      <c r="G407" s="246"/>
    </row>
    <row r="408" spans="1:7" hidden="1">
      <c r="A408" s="81" t="s">
        <v>23</v>
      </c>
      <c r="B408" s="244">
        <v>1678.2203059699943</v>
      </c>
      <c r="C408" s="246"/>
      <c r="D408" s="65"/>
      <c r="E408" s="244">
        <v>1006.9321835819966</v>
      </c>
      <c r="F408" s="245"/>
      <c r="G408" s="246"/>
    </row>
    <row r="409" spans="1:7" hidden="1">
      <c r="A409" s="81" t="s">
        <v>24</v>
      </c>
      <c r="B409" s="244">
        <v>1458.2799626640031</v>
      </c>
      <c r="C409" s="246"/>
      <c r="D409" s="65"/>
      <c r="E409" s="244">
        <v>874.96797759840183</v>
      </c>
      <c r="F409" s="245"/>
      <c r="G409" s="246"/>
    </row>
    <row r="410" spans="1:7" hidden="1">
      <c r="A410" s="81" t="s">
        <v>94</v>
      </c>
      <c r="B410" s="244">
        <v>3000</v>
      </c>
      <c r="C410" s="246"/>
      <c r="D410" s="65"/>
      <c r="E410" s="244">
        <v>1800</v>
      </c>
      <c r="F410" s="245"/>
      <c r="G410" s="246"/>
    </row>
    <row r="411" spans="1:7" hidden="1">
      <c r="A411" s="81" t="s">
        <v>30</v>
      </c>
      <c r="B411" s="81"/>
      <c r="C411" s="81"/>
      <c r="D411" s="81"/>
      <c r="E411" s="81"/>
      <c r="F411" s="81"/>
      <c r="G411" s="81"/>
    </row>
    <row r="412" spans="1:7" hidden="1">
      <c r="A412" s="241" t="s">
        <v>31</v>
      </c>
      <c r="B412" s="242"/>
      <c r="C412" s="243"/>
      <c r="D412" s="81" t="s">
        <v>32</v>
      </c>
      <c r="E412" s="81" t="s">
        <v>33</v>
      </c>
      <c r="F412" s="81" t="s">
        <v>32</v>
      </c>
      <c r="G412" s="81" t="s">
        <v>33</v>
      </c>
    </row>
    <row r="413" spans="1:7" hidden="1">
      <c r="A413" s="81" t="s">
        <v>64</v>
      </c>
      <c r="B413" s="81"/>
      <c r="C413" s="81"/>
      <c r="D413" s="81" t="s">
        <v>35</v>
      </c>
      <c r="E413" s="65">
        <v>3298.65374790756</v>
      </c>
      <c r="F413" s="81" t="s">
        <v>95</v>
      </c>
      <c r="G413" s="65">
        <v>311.8</v>
      </c>
    </row>
    <row r="414" spans="1:7" hidden="1">
      <c r="A414" s="81" t="s">
        <v>73</v>
      </c>
      <c r="B414" s="81"/>
      <c r="C414" s="81"/>
      <c r="D414" s="81" t="s">
        <v>38</v>
      </c>
      <c r="E414" s="65">
        <v>2886.3220294191151</v>
      </c>
      <c r="F414" s="81" t="s">
        <v>96</v>
      </c>
      <c r="G414" s="65">
        <v>1443.16</v>
      </c>
    </row>
    <row r="415" spans="1:7" hidden="1">
      <c r="A415" s="81" t="s">
        <v>66</v>
      </c>
      <c r="B415" s="81"/>
      <c r="C415" s="81"/>
      <c r="D415" s="81" t="s">
        <v>41</v>
      </c>
      <c r="E415" s="65">
        <v>2473.9903109306701</v>
      </c>
      <c r="F415" s="81" t="s">
        <v>97</v>
      </c>
      <c r="G415" s="65">
        <v>865.36</v>
      </c>
    </row>
    <row r="416" spans="1:7" hidden="1">
      <c r="A416" s="81" t="s">
        <v>67</v>
      </c>
      <c r="B416" s="81"/>
      <c r="C416" s="81"/>
      <c r="D416" s="81" t="s">
        <v>44</v>
      </c>
      <c r="E416" s="65">
        <v>2061.6649965344263</v>
      </c>
      <c r="F416" s="81" t="s">
        <v>98</v>
      </c>
      <c r="G416" s="65">
        <v>9892.3799999999992</v>
      </c>
    </row>
    <row r="417" spans="1:7" hidden="1">
      <c r="A417" s="81" t="s">
        <v>68</v>
      </c>
      <c r="B417" s="81"/>
      <c r="C417" s="81"/>
      <c r="D417" s="81" t="s">
        <v>47</v>
      </c>
      <c r="E417" s="65">
        <v>1649.3319972275415</v>
      </c>
      <c r="F417" s="81"/>
      <c r="G417" s="81"/>
    </row>
    <row r="418" spans="1:7" hidden="1">
      <c r="A418" s="81" t="s">
        <v>60</v>
      </c>
      <c r="B418" s="81"/>
      <c r="C418" s="81"/>
      <c r="D418" s="81" t="s">
        <v>50</v>
      </c>
      <c r="E418" s="65">
        <v>988.9913845952733</v>
      </c>
      <c r="F418" s="81"/>
      <c r="G418" s="81"/>
    </row>
    <row r="419" spans="1:7" hidden="1"/>
    <row r="420" spans="1:7" hidden="1">
      <c r="A420" s="236" t="s">
        <v>99</v>
      </c>
      <c r="B420" s="228"/>
      <c r="C420" s="228"/>
      <c r="D420" s="228"/>
      <c r="E420" s="228"/>
      <c r="F420" s="228"/>
      <c r="G420" s="237"/>
    </row>
    <row r="421" spans="1:7" hidden="1">
      <c r="A421" s="236" t="s">
        <v>100</v>
      </c>
      <c r="B421" s="228"/>
      <c r="C421" s="228"/>
      <c r="D421" s="228"/>
      <c r="E421" s="228"/>
      <c r="F421" s="228"/>
      <c r="G421" s="237"/>
    </row>
    <row r="422" spans="1:7" hidden="1">
      <c r="A422" s="236" t="s">
        <v>6</v>
      </c>
      <c r="B422" s="228"/>
      <c r="C422" s="228"/>
      <c r="D422" s="228"/>
      <c r="E422" s="228"/>
      <c r="F422" s="228"/>
      <c r="G422" s="237"/>
    </row>
    <row r="423" spans="1:7" hidden="1">
      <c r="A423" s="80" t="s">
        <v>7</v>
      </c>
      <c r="B423" s="80" t="s">
        <v>8</v>
      </c>
      <c r="C423" s="80"/>
      <c r="D423" s="80"/>
      <c r="E423" s="80" t="s">
        <v>9</v>
      </c>
      <c r="F423" s="80"/>
      <c r="G423" s="80"/>
    </row>
    <row r="424" spans="1:7" hidden="1">
      <c r="A424" s="81"/>
      <c r="B424" s="81" t="s">
        <v>10</v>
      </c>
      <c r="C424" s="81" t="s">
        <v>11</v>
      </c>
      <c r="D424" s="81" t="s">
        <v>12</v>
      </c>
      <c r="E424" s="81" t="s">
        <v>10</v>
      </c>
      <c r="F424" s="81" t="s">
        <v>11</v>
      </c>
      <c r="G424" s="81" t="s">
        <v>12</v>
      </c>
    </row>
    <row r="425" spans="1:7" hidden="1">
      <c r="A425" s="81" t="s">
        <v>13</v>
      </c>
      <c r="B425" s="65">
        <v>5071.7230891789195</v>
      </c>
      <c r="C425" s="65">
        <v>10143.446178357839</v>
      </c>
      <c r="D425" s="65">
        <v>15215.169267536759</v>
      </c>
      <c r="E425" s="65">
        <v>3043.0338535073515</v>
      </c>
      <c r="F425" s="65">
        <v>10143.446178357839</v>
      </c>
      <c r="G425" s="65">
        <v>13186.480031865191</v>
      </c>
    </row>
    <row r="426" spans="1:7" hidden="1">
      <c r="A426" s="81" t="s">
        <v>14</v>
      </c>
      <c r="B426" s="65">
        <v>3883.5206415801149</v>
      </c>
      <c r="C426" s="65">
        <v>7767.0412831602298</v>
      </c>
      <c r="D426" s="65">
        <v>11650.561924740345</v>
      </c>
      <c r="E426" s="65">
        <v>2330.1123849480687</v>
      </c>
      <c r="F426" s="65">
        <v>7767.0412831602298</v>
      </c>
      <c r="G426" s="65">
        <v>10097.153668108298</v>
      </c>
    </row>
    <row r="427" spans="1:7" hidden="1">
      <c r="A427" s="81" t="s">
        <v>15</v>
      </c>
      <c r="B427" s="65">
        <v>3272.930258531786</v>
      </c>
      <c r="C427" s="65">
        <v>6545.8605170635719</v>
      </c>
      <c r="D427" s="65">
        <v>9818.7907755953584</v>
      </c>
      <c r="E427" s="65">
        <v>1963.7581551190715</v>
      </c>
      <c r="F427" s="65">
        <v>6545.8605170635719</v>
      </c>
      <c r="G427" s="65">
        <v>8509.6186721826434</v>
      </c>
    </row>
    <row r="428" spans="1:7" hidden="1">
      <c r="A428" s="81" t="s">
        <v>16</v>
      </c>
      <c r="B428" s="65">
        <v>2622.8570018900004</v>
      </c>
      <c r="C428" s="65">
        <v>5245.7140037800009</v>
      </c>
      <c r="D428" s="65">
        <v>7868.5710056700009</v>
      </c>
      <c r="E428" s="65">
        <v>1573.7142011340002</v>
      </c>
      <c r="F428" s="65">
        <v>5245.7140037800009</v>
      </c>
      <c r="G428" s="65">
        <v>6819.4282049140011</v>
      </c>
    </row>
    <row r="429" spans="1:7" hidden="1">
      <c r="A429" s="81" t="s">
        <v>17</v>
      </c>
      <c r="B429" s="65">
        <v>1916.2465564408449</v>
      </c>
      <c r="C429" s="65">
        <v>3832.4931128816897</v>
      </c>
      <c r="D429" s="65">
        <v>5748.7396693225346</v>
      </c>
      <c r="E429" s="65">
        <v>1149.7479338645069</v>
      </c>
      <c r="F429" s="65">
        <v>3832.4931128816897</v>
      </c>
      <c r="G429" s="65">
        <v>4982.2410467461968</v>
      </c>
    </row>
    <row r="430" spans="1:7" hidden="1">
      <c r="A430" s="81" t="s">
        <v>7</v>
      </c>
      <c r="B430" s="81" t="s">
        <v>19</v>
      </c>
      <c r="C430" s="81"/>
      <c r="D430" s="81"/>
      <c r="E430" s="81" t="s">
        <v>9</v>
      </c>
      <c r="F430" s="81"/>
      <c r="G430" s="81"/>
    </row>
    <row r="431" spans="1:7" hidden="1">
      <c r="A431" s="81"/>
      <c r="B431" s="241" t="s">
        <v>20</v>
      </c>
      <c r="C431" s="242"/>
      <c r="D431" s="243"/>
      <c r="E431" s="241" t="s">
        <v>20</v>
      </c>
      <c r="F431" s="242"/>
      <c r="G431" s="243"/>
    </row>
    <row r="432" spans="1:7" hidden="1">
      <c r="A432" s="81" t="s">
        <v>93</v>
      </c>
      <c r="B432" s="244">
        <v>3135.5023836833234</v>
      </c>
      <c r="C432" s="245"/>
      <c r="D432" s="246"/>
      <c r="E432" s="244">
        <v>1881.3014302099939</v>
      </c>
      <c r="F432" s="245"/>
      <c r="G432" s="246"/>
    </row>
    <row r="433" spans="1:7" hidden="1">
      <c r="A433" s="81" t="s">
        <v>22</v>
      </c>
      <c r="B433" s="244">
        <v>2400.6053223291187</v>
      </c>
      <c r="C433" s="245"/>
      <c r="D433" s="246"/>
      <c r="E433" s="244">
        <v>1440.3631933974712</v>
      </c>
      <c r="F433" s="245"/>
      <c r="G433" s="246"/>
    </row>
    <row r="434" spans="1:7" hidden="1">
      <c r="A434" s="81" t="s">
        <v>23</v>
      </c>
      <c r="B434" s="244">
        <v>1712.9594663035732</v>
      </c>
      <c r="C434" s="245"/>
      <c r="D434" s="246"/>
      <c r="E434" s="244">
        <v>1027.7756797821439</v>
      </c>
      <c r="F434" s="245"/>
      <c r="G434" s="246"/>
    </row>
    <row r="435" spans="1:7" hidden="1">
      <c r="A435" s="81" t="s">
        <v>24</v>
      </c>
      <c r="B435" s="244">
        <v>1488.4663578911479</v>
      </c>
      <c r="C435" s="245"/>
      <c r="D435" s="246"/>
      <c r="E435" s="244">
        <v>893.07981473468874</v>
      </c>
      <c r="F435" s="245"/>
      <c r="G435" s="246"/>
    </row>
    <row r="436" spans="1:7" hidden="1">
      <c r="A436" s="81" t="s">
        <v>94</v>
      </c>
      <c r="B436" s="244">
        <v>3062.1</v>
      </c>
      <c r="C436" s="245"/>
      <c r="D436" s="246"/>
      <c r="E436" s="244">
        <v>1837.26</v>
      </c>
      <c r="F436" s="245"/>
      <c r="G436" s="246"/>
    </row>
    <row r="437" spans="1:7" hidden="1">
      <c r="A437" s="81" t="s">
        <v>30</v>
      </c>
      <c r="B437" s="81"/>
      <c r="C437" s="81"/>
      <c r="D437" s="81"/>
      <c r="E437" s="81"/>
      <c r="F437" s="81"/>
      <c r="G437" s="81"/>
    </row>
    <row r="438" spans="1:7" hidden="1">
      <c r="A438" s="241" t="s">
        <v>31</v>
      </c>
      <c r="B438" s="242"/>
      <c r="C438" s="243"/>
      <c r="D438" s="81" t="s">
        <v>32</v>
      </c>
      <c r="E438" s="81" t="s">
        <v>33</v>
      </c>
      <c r="F438" s="81" t="s">
        <v>32</v>
      </c>
      <c r="G438" s="81" t="s">
        <v>33</v>
      </c>
    </row>
    <row r="439" spans="1:7" hidden="1">
      <c r="A439" s="81" t="s">
        <v>64</v>
      </c>
      <c r="B439" s="81"/>
      <c r="C439" s="81"/>
      <c r="D439" s="81" t="s">
        <v>35</v>
      </c>
      <c r="E439" s="65">
        <v>3366.9358804892463</v>
      </c>
      <c r="F439" s="81" t="s">
        <v>95</v>
      </c>
      <c r="G439" s="65">
        <v>318.25</v>
      </c>
    </row>
    <row r="440" spans="1:7" hidden="1">
      <c r="A440" s="81" t="s">
        <v>73</v>
      </c>
      <c r="B440" s="81"/>
      <c r="C440" s="81"/>
      <c r="D440" s="81" t="s">
        <v>38</v>
      </c>
      <c r="E440" s="65">
        <v>2946.0688954280904</v>
      </c>
      <c r="F440" s="81" t="s">
        <v>96</v>
      </c>
      <c r="G440" s="65">
        <v>1473.033412</v>
      </c>
    </row>
    <row r="441" spans="1:7" hidden="1">
      <c r="A441" s="81" t="s">
        <v>66</v>
      </c>
      <c r="B441" s="81"/>
      <c r="C441" s="81"/>
      <c r="D441" s="81" t="s">
        <v>41</v>
      </c>
      <c r="E441" s="65">
        <v>2525.201910366935</v>
      </c>
      <c r="F441" s="81" t="s">
        <v>97</v>
      </c>
      <c r="G441" s="65">
        <v>883.27295199999992</v>
      </c>
    </row>
    <row r="442" spans="1:7" hidden="1">
      <c r="A442" s="81" t="s">
        <v>67</v>
      </c>
      <c r="B442" s="81"/>
      <c r="C442" s="81"/>
      <c r="D442" s="81" t="s">
        <v>44</v>
      </c>
      <c r="E442" s="65">
        <v>2104.3414619626888</v>
      </c>
      <c r="F442" s="81" t="s">
        <v>98</v>
      </c>
      <c r="G442" s="65">
        <v>10097.152265999999</v>
      </c>
    </row>
    <row r="443" spans="1:7" hidden="1">
      <c r="A443" s="81" t="s">
        <v>68</v>
      </c>
      <c r="B443" s="81"/>
      <c r="C443" s="81"/>
      <c r="D443" s="81" t="s">
        <v>47</v>
      </c>
      <c r="E443" s="65">
        <v>1683.4731695701514</v>
      </c>
      <c r="F443" s="81"/>
      <c r="G443" s="81"/>
    </row>
    <row r="444" spans="1:7" hidden="1">
      <c r="A444" s="81" t="s">
        <v>60</v>
      </c>
      <c r="B444" s="81"/>
      <c r="C444" s="81"/>
      <c r="D444" s="81" t="s">
        <v>50</v>
      </c>
      <c r="E444" s="65">
        <v>1009.4635062563954</v>
      </c>
      <c r="F444" s="81"/>
      <c r="G444" s="81"/>
    </row>
    <row r="445" spans="1:7" hidden="1"/>
    <row r="446" spans="1:7" ht="36" hidden="1" customHeight="1">
      <c r="A446" s="238" t="s">
        <v>101</v>
      </c>
      <c r="B446" s="239"/>
      <c r="C446" s="239"/>
      <c r="D446" s="239"/>
      <c r="E446" s="239"/>
      <c r="F446" s="239"/>
      <c r="G446" s="240"/>
    </row>
    <row r="447" spans="1:7" hidden="1">
      <c r="A447" s="236" t="s">
        <v>102</v>
      </c>
      <c r="B447" s="228"/>
      <c r="C447" s="228"/>
      <c r="D447" s="228"/>
      <c r="E447" s="228"/>
      <c r="F447" s="228"/>
      <c r="G447" s="237"/>
    </row>
    <row r="448" spans="1:7" hidden="1">
      <c r="A448" s="236" t="s">
        <v>6</v>
      </c>
      <c r="B448" s="228"/>
      <c r="C448" s="228"/>
      <c r="D448" s="228"/>
      <c r="E448" s="228"/>
      <c r="F448" s="228"/>
      <c r="G448" s="237"/>
    </row>
    <row r="449" spans="1:7" hidden="1">
      <c r="A449" s="80" t="s">
        <v>7</v>
      </c>
      <c r="B449" s="80" t="s">
        <v>8</v>
      </c>
      <c r="C449" s="80"/>
      <c r="D449" s="80"/>
      <c r="E449" s="80" t="s">
        <v>9</v>
      </c>
      <c r="F449" s="80"/>
      <c r="G449" s="80"/>
    </row>
    <row r="450" spans="1:7" hidden="1">
      <c r="A450" s="81"/>
      <c r="B450" s="82" t="s">
        <v>10</v>
      </c>
      <c r="C450" s="82" t="s">
        <v>11</v>
      </c>
      <c r="D450" s="82" t="s">
        <v>12</v>
      </c>
      <c r="E450" s="82" t="s">
        <v>10</v>
      </c>
      <c r="F450" s="82" t="s">
        <v>11</v>
      </c>
      <c r="G450" s="82" t="s">
        <v>12</v>
      </c>
    </row>
    <row r="451" spans="1:7" hidden="1">
      <c r="A451" s="81" t="s">
        <v>13</v>
      </c>
      <c r="B451" s="65">
        <v>5252.27</v>
      </c>
      <c r="C451" s="83">
        <v>10504.54</v>
      </c>
      <c r="D451" s="83">
        <v>15756.81</v>
      </c>
      <c r="E451" s="83">
        <v>3151.36</v>
      </c>
      <c r="F451" s="83">
        <f>C451</f>
        <v>10504.54</v>
      </c>
      <c r="G451" s="83">
        <f>F451+E451</f>
        <v>13655.900000000001</v>
      </c>
    </row>
    <row r="452" spans="1:7" hidden="1">
      <c r="A452" s="81" t="s">
        <v>14</v>
      </c>
      <c r="B452" s="65">
        <v>4021.77</v>
      </c>
      <c r="C452" s="83">
        <v>8043.54</v>
      </c>
      <c r="D452" s="83">
        <v>12065.31</v>
      </c>
      <c r="E452" s="83">
        <v>2413.0700000000002</v>
      </c>
      <c r="F452" s="83">
        <f>C452</f>
        <v>8043.54</v>
      </c>
      <c r="G452" s="83">
        <f>F452+E452</f>
        <v>10456.61</v>
      </c>
    </row>
    <row r="453" spans="1:7" hidden="1">
      <c r="A453" s="81" t="s">
        <v>15</v>
      </c>
      <c r="B453" s="83">
        <v>3389.45</v>
      </c>
      <c r="C453" s="83">
        <v>6778.9</v>
      </c>
      <c r="D453" s="83">
        <v>10168.35</v>
      </c>
      <c r="E453" s="84">
        <v>2033.67</v>
      </c>
      <c r="F453" s="83">
        <f>C453</f>
        <v>6778.9</v>
      </c>
      <c r="G453" s="83">
        <f>F453+E453</f>
        <v>8812.57</v>
      </c>
    </row>
    <row r="454" spans="1:7" hidden="1">
      <c r="A454" s="81" t="s">
        <v>16</v>
      </c>
      <c r="B454" s="83">
        <v>2716.23</v>
      </c>
      <c r="C454" s="83">
        <v>5432.46</v>
      </c>
      <c r="D454" s="83">
        <v>8148.69</v>
      </c>
      <c r="E454" s="83">
        <v>1629.73</v>
      </c>
      <c r="F454" s="83">
        <f>C454</f>
        <v>5432.46</v>
      </c>
      <c r="G454" s="83">
        <f>F454+E454</f>
        <v>7062.1900000000005</v>
      </c>
    </row>
    <row r="455" spans="1:7" hidden="1">
      <c r="A455" s="81" t="s">
        <v>17</v>
      </c>
      <c r="B455" s="83">
        <v>1984.47</v>
      </c>
      <c r="C455" s="83">
        <v>3968.94</v>
      </c>
      <c r="D455" s="83">
        <v>5953.41</v>
      </c>
      <c r="E455" s="83">
        <v>1190.68</v>
      </c>
      <c r="F455" s="83">
        <f>C455</f>
        <v>3968.94</v>
      </c>
      <c r="G455" s="83">
        <f>F455+E455</f>
        <v>5159.62</v>
      </c>
    </row>
    <row r="456" spans="1:7" hidden="1">
      <c r="A456" s="81" t="s">
        <v>7</v>
      </c>
      <c r="B456" s="85" t="s">
        <v>19</v>
      </c>
      <c r="C456" s="85"/>
      <c r="D456" s="85"/>
      <c r="E456" s="85" t="s">
        <v>9</v>
      </c>
      <c r="F456" s="85"/>
      <c r="G456" s="85"/>
    </row>
    <row r="457" spans="1:7" hidden="1">
      <c r="A457" s="81"/>
      <c r="B457" s="241" t="s">
        <v>20</v>
      </c>
      <c r="C457" s="242"/>
      <c r="D457" s="243"/>
      <c r="E457" s="241" t="s">
        <v>20</v>
      </c>
      <c r="F457" s="242"/>
      <c r="G457" s="243"/>
    </row>
    <row r="458" spans="1:7" hidden="1">
      <c r="A458" s="81" t="s">
        <v>93</v>
      </c>
      <c r="B458" s="244">
        <v>3247.12</v>
      </c>
      <c r="C458" s="245"/>
      <c r="D458" s="246"/>
      <c r="E458" s="244">
        <v>1948.27</v>
      </c>
      <c r="F458" s="245"/>
      <c r="G458" s="246"/>
    </row>
    <row r="459" spans="1:7" hidden="1">
      <c r="A459" s="81" t="s">
        <v>22</v>
      </c>
      <c r="B459" s="244">
        <v>2486.0700000000002</v>
      </c>
      <c r="C459" s="245"/>
      <c r="D459" s="246"/>
      <c r="E459" s="244">
        <v>1491.64</v>
      </c>
      <c r="F459" s="245"/>
      <c r="G459" s="246"/>
    </row>
    <row r="460" spans="1:7" hidden="1">
      <c r="A460" s="81" t="s">
        <v>23</v>
      </c>
      <c r="B460" s="244">
        <v>1773.94</v>
      </c>
      <c r="C460" s="245"/>
      <c r="D460" s="246"/>
      <c r="E460" s="244">
        <v>1064.3699999999999</v>
      </c>
      <c r="F460" s="245"/>
      <c r="G460" s="246"/>
    </row>
    <row r="461" spans="1:7" hidden="1">
      <c r="A461" s="81" t="s">
        <v>24</v>
      </c>
      <c r="B461" s="244">
        <v>1541.46</v>
      </c>
      <c r="C461" s="245"/>
      <c r="D461" s="246"/>
      <c r="E461" s="244">
        <v>924.87</v>
      </c>
      <c r="F461" s="245"/>
      <c r="G461" s="246"/>
    </row>
    <row r="462" spans="1:7" hidden="1">
      <c r="A462" s="81" t="s">
        <v>94</v>
      </c>
      <c r="B462" s="244">
        <v>3171.11</v>
      </c>
      <c r="C462" s="245"/>
      <c r="D462" s="246"/>
      <c r="E462" s="244">
        <v>1902.67</v>
      </c>
      <c r="F462" s="245"/>
      <c r="G462" s="246"/>
    </row>
    <row r="463" spans="1:7" hidden="1">
      <c r="A463" s="81" t="s">
        <v>30</v>
      </c>
      <c r="B463" s="81"/>
      <c r="C463" s="81"/>
      <c r="D463" s="81"/>
      <c r="E463" s="81"/>
      <c r="F463" s="81"/>
      <c r="G463" s="81"/>
    </row>
    <row r="464" spans="1:7" ht="13.5" hidden="1" customHeight="1">
      <c r="A464" s="241" t="s">
        <v>31</v>
      </c>
      <c r="B464" s="242"/>
      <c r="C464" s="243"/>
      <c r="D464" s="81" t="s">
        <v>32</v>
      </c>
      <c r="E464" s="81" t="s">
        <v>33</v>
      </c>
      <c r="F464" s="81" t="s">
        <v>32</v>
      </c>
      <c r="G464" s="81" t="s">
        <v>33</v>
      </c>
    </row>
    <row r="465" spans="1:7" hidden="1">
      <c r="A465" s="81" t="s">
        <v>64</v>
      </c>
      <c r="B465" s="81"/>
      <c r="C465" s="81"/>
      <c r="D465" s="81" t="s">
        <v>35</v>
      </c>
      <c r="E465" s="86">
        <v>3486.8</v>
      </c>
      <c r="F465" s="81" t="s">
        <v>95</v>
      </c>
      <c r="G465" s="87">
        <v>329.58</v>
      </c>
    </row>
    <row r="466" spans="1:7" hidden="1">
      <c r="A466" s="81" t="s">
        <v>73</v>
      </c>
      <c r="B466" s="81"/>
      <c r="C466" s="81"/>
      <c r="D466" s="81" t="s">
        <v>38</v>
      </c>
      <c r="E466" s="88">
        <v>3050.95</v>
      </c>
      <c r="F466" s="81" t="s">
        <v>96</v>
      </c>
      <c r="G466" s="89">
        <v>1525.47</v>
      </c>
    </row>
    <row r="467" spans="1:7" hidden="1">
      <c r="A467" s="81" t="s">
        <v>66</v>
      </c>
      <c r="B467" s="81"/>
      <c r="C467" s="81"/>
      <c r="D467" s="81" t="s">
        <v>41</v>
      </c>
      <c r="E467" s="88">
        <v>2615.1</v>
      </c>
      <c r="F467" s="81" t="s">
        <v>97</v>
      </c>
      <c r="G467" s="90">
        <v>914.71</v>
      </c>
    </row>
    <row r="468" spans="1:7" hidden="1">
      <c r="A468" s="81" t="s">
        <v>67</v>
      </c>
      <c r="B468" s="81"/>
      <c r="C468" s="81"/>
      <c r="D468" s="81" t="s">
        <v>44</v>
      </c>
      <c r="E468" s="88">
        <v>2179.25</v>
      </c>
      <c r="F468" s="81" t="s">
        <v>98</v>
      </c>
      <c r="G468" s="89">
        <v>10456.61</v>
      </c>
    </row>
    <row r="469" spans="1:7" hidden="1">
      <c r="A469" s="81" t="s">
        <v>68</v>
      </c>
      <c r="B469" s="81"/>
      <c r="C469" s="81"/>
      <c r="D469" s="81" t="s">
        <v>47</v>
      </c>
      <c r="E469" s="88">
        <v>1743.4</v>
      </c>
      <c r="F469" s="81"/>
      <c r="G469" s="81"/>
    </row>
    <row r="470" spans="1:7" hidden="1">
      <c r="A470" s="81" t="s">
        <v>60</v>
      </c>
      <c r="B470" s="81"/>
      <c r="C470" s="81"/>
      <c r="D470" s="81" t="s">
        <v>50</v>
      </c>
      <c r="E470" s="88">
        <v>1045.4000000000001</v>
      </c>
      <c r="F470" s="81"/>
      <c r="G470" s="81"/>
    </row>
    <row r="471" spans="1:7" hidden="1"/>
    <row r="472" spans="1:7" hidden="1"/>
    <row r="473" spans="1:7" ht="39.75" hidden="1" customHeight="1">
      <c r="A473" s="238" t="s">
        <v>103</v>
      </c>
      <c r="B473" s="239"/>
      <c r="C473" s="239"/>
      <c r="D473" s="239"/>
      <c r="E473" s="239"/>
      <c r="F473" s="239"/>
      <c r="G473" s="240"/>
    </row>
    <row r="474" spans="1:7" hidden="1">
      <c r="A474" s="236" t="s">
        <v>104</v>
      </c>
      <c r="B474" s="228"/>
      <c r="C474" s="228"/>
      <c r="D474" s="228"/>
      <c r="E474" s="228"/>
      <c r="F474" s="228"/>
      <c r="G474" s="237"/>
    </row>
    <row r="475" spans="1:7" hidden="1">
      <c r="A475" s="236" t="s">
        <v>6</v>
      </c>
      <c r="B475" s="228"/>
      <c r="C475" s="228"/>
      <c r="D475" s="228"/>
      <c r="E475" s="228"/>
      <c r="F475" s="228"/>
      <c r="G475" s="237"/>
    </row>
    <row r="476" spans="1:7" hidden="1">
      <c r="A476" s="80" t="s">
        <v>7</v>
      </c>
      <c r="B476" s="91" t="s">
        <v>8</v>
      </c>
      <c r="C476" s="91"/>
      <c r="D476" s="91"/>
      <c r="E476" s="91" t="s">
        <v>9</v>
      </c>
      <c r="F476" s="91"/>
      <c r="G476" s="91"/>
    </row>
    <row r="477" spans="1:7" hidden="1">
      <c r="A477" s="92"/>
      <c r="B477" s="93" t="s">
        <v>10</v>
      </c>
      <c r="C477" s="94" t="s">
        <v>11</v>
      </c>
      <c r="D477" s="94" t="s">
        <v>12</v>
      </c>
      <c r="E477" s="94" t="s">
        <v>10</v>
      </c>
      <c r="F477" s="94" t="s">
        <v>11</v>
      </c>
      <c r="G477" s="95" t="s">
        <v>12</v>
      </c>
    </row>
    <row r="478" spans="1:7" ht="21.75" hidden="1" customHeight="1">
      <c r="A478" s="96" t="s">
        <v>13</v>
      </c>
      <c r="B478" s="97">
        <f t="shared" ref="B478:C482" si="52">B451*1.035</f>
        <v>5436.0994499999997</v>
      </c>
      <c r="C478" s="98">
        <f t="shared" si="52"/>
        <v>10872.198899999999</v>
      </c>
      <c r="D478" s="98">
        <f>B478+C478</f>
        <v>16308.298349999999</v>
      </c>
      <c r="E478" s="98">
        <f t="shared" ref="E478:F482" si="53">E451*1.035</f>
        <v>3261.6576</v>
      </c>
      <c r="F478" s="98">
        <f t="shared" si="53"/>
        <v>10872.198899999999</v>
      </c>
      <c r="G478" s="98">
        <f>F478+E478</f>
        <v>14133.8565</v>
      </c>
    </row>
    <row r="479" spans="1:7" ht="21.75" hidden="1" customHeight="1">
      <c r="A479" s="96" t="s">
        <v>14</v>
      </c>
      <c r="B479" s="99">
        <f t="shared" si="52"/>
        <v>4162.5319499999996</v>
      </c>
      <c r="C479" s="83">
        <f t="shared" si="52"/>
        <v>8325.0638999999992</v>
      </c>
      <c r="D479" s="83">
        <f>B479+C479</f>
        <v>12487.595849999998</v>
      </c>
      <c r="E479" s="98">
        <f t="shared" si="53"/>
        <v>2497.52745</v>
      </c>
      <c r="F479" s="98">
        <f t="shared" si="53"/>
        <v>8325.0638999999992</v>
      </c>
      <c r="G479" s="83">
        <f>F479+E479</f>
        <v>10822.591349999999</v>
      </c>
    </row>
    <row r="480" spans="1:7" ht="21.75" hidden="1" customHeight="1">
      <c r="A480" s="96" t="s">
        <v>15</v>
      </c>
      <c r="B480" s="99">
        <f t="shared" si="52"/>
        <v>3508.0807499999996</v>
      </c>
      <c r="C480" s="83">
        <f t="shared" si="52"/>
        <v>7016.1614999999993</v>
      </c>
      <c r="D480" s="83">
        <f>B480+C480</f>
        <v>10524.242249999999</v>
      </c>
      <c r="E480" s="98">
        <f t="shared" si="53"/>
        <v>2104.84845</v>
      </c>
      <c r="F480" s="98">
        <f t="shared" si="53"/>
        <v>7016.1614999999993</v>
      </c>
      <c r="G480" s="83">
        <f>F480+E480</f>
        <v>9121.0099499999997</v>
      </c>
    </row>
    <row r="481" spans="1:7" ht="21.75" hidden="1" customHeight="1">
      <c r="A481" s="96" t="s">
        <v>16</v>
      </c>
      <c r="B481" s="99">
        <f t="shared" si="52"/>
        <v>2811.2980499999999</v>
      </c>
      <c r="C481" s="83">
        <f t="shared" si="52"/>
        <v>5622.5960999999998</v>
      </c>
      <c r="D481" s="83">
        <f>B481+C481</f>
        <v>8433.8941500000001</v>
      </c>
      <c r="E481" s="98">
        <f t="shared" si="53"/>
        <v>1686.77055</v>
      </c>
      <c r="F481" s="98">
        <f t="shared" si="53"/>
        <v>5622.5960999999998</v>
      </c>
      <c r="G481" s="83">
        <f>F481+E481</f>
        <v>7309.3666499999999</v>
      </c>
    </row>
    <row r="482" spans="1:7" ht="21.75" hidden="1" customHeight="1">
      <c r="A482" s="100" t="s">
        <v>17</v>
      </c>
      <c r="B482" s="101">
        <f t="shared" si="52"/>
        <v>2053.9264499999999</v>
      </c>
      <c r="C482" s="102">
        <f t="shared" si="52"/>
        <v>4107.8528999999999</v>
      </c>
      <c r="D482" s="102">
        <f>B482+C482</f>
        <v>6161.7793499999998</v>
      </c>
      <c r="E482" s="103">
        <f t="shared" si="53"/>
        <v>1232.3537999999999</v>
      </c>
      <c r="F482" s="103">
        <f t="shared" si="53"/>
        <v>4107.8528999999999</v>
      </c>
      <c r="G482" s="102">
        <f>F482+E482</f>
        <v>5340.2066999999997</v>
      </c>
    </row>
    <row r="483" spans="1:7" ht="25.5" hidden="1" customHeight="1">
      <c r="A483" s="93" t="s">
        <v>7</v>
      </c>
      <c r="B483" s="94" t="s">
        <v>19</v>
      </c>
      <c r="C483" s="94"/>
      <c r="D483" s="94"/>
      <c r="E483" s="94" t="s">
        <v>9</v>
      </c>
      <c r="F483" s="94"/>
      <c r="G483" s="95"/>
    </row>
    <row r="484" spans="1:7" hidden="1">
      <c r="A484" s="85"/>
      <c r="B484" s="247" t="s">
        <v>20</v>
      </c>
      <c r="C484" s="248"/>
      <c r="D484" s="249"/>
      <c r="E484" s="247" t="s">
        <v>20</v>
      </c>
      <c r="F484" s="248"/>
      <c r="G484" s="249"/>
    </row>
    <row r="485" spans="1:7" ht="18.75" hidden="1" customHeight="1">
      <c r="A485" s="81" t="s">
        <v>93</v>
      </c>
      <c r="B485" s="244">
        <f>B458*1.035</f>
        <v>3360.7691999999997</v>
      </c>
      <c r="C485" s="245"/>
      <c r="D485" s="246"/>
      <c r="E485" s="244">
        <f>E458*1.035</f>
        <v>2016.4594499999998</v>
      </c>
      <c r="F485" s="245"/>
      <c r="G485" s="246"/>
    </row>
    <row r="486" spans="1:7" ht="18.75" hidden="1" customHeight="1">
      <c r="A486" s="81" t="s">
        <v>22</v>
      </c>
      <c r="B486" s="244">
        <f>B459*1.035</f>
        <v>2573.0824499999999</v>
      </c>
      <c r="C486" s="245"/>
      <c r="D486" s="246"/>
      <c r="E486" s="244">
        <f>E459*1.035</f>
        <v>1543.8473999999999</v>
      </c>
      <c r="F486" s="245"/>
      <c r="G486" s="246"/>
    </row>
    <row r="487" spans="1:7" ht="18.75" hidden="1" customHeight="1">
      <c r="A487" s="81" t="s">
        <v>23</v>
      </c>
      <c r="B487" s="244">
        <f>B460*1.035</f>
        <v>1836.0278999999998</v>
      </c>
      <c r="C487" s="245"/>
      <c r="D487" s="246"/>
      <c r="E487" s="244">
        <f>E460*1.035</f>
        <v>1101.6229499999997</v>
      </c>
      <c r="F487" s="245"/>
      <c r="G487" s="246"/>
    </row>
    <row r="488" spans="1:7" ht="18.75" hidden="1" customHeight="1">
      <c r="A488" s="81" t="s">
        <v>24</v>
      </c>
      <c r="B488" s="244">
        <f>B461*1.035</f>
        <v>1595.4110999999998</v>
      </c>
      <c r="C488" s="245"/>
      <c r="D488" s="246"/>
      <c r="E488" s="244">
        <f>E461*1.035</f>
        <v>957.2404499999999</v>
      </c>
      <c r="F488" s="245"/>
      <c r="G488" s="246"/>
    </row>
    <row r="489" spans="1:7" ht="18.75" hidden="1" customHeight="1">
      <c r="A489" s="81" t="s">
        <v>94</v>
      </c>
      <c r="B489" s="244">
        <f>B462*1.035</f>
        <v>3282.0988499999999</v>
      </c>
      <c r="C489" s="245"/>
      <c r="D489" s="246"/>
      <c r="E489" s="244">
        <f>E462*1.035</f>
        <v>1969.2634499999999</v>
      </c>
      <c r="F489" s="245"/>
      <c r="G489" s="246"/>
    </row>
    <row r="490" spans="1:7" ht="20.25" hidden="1" customHeight="1">
      <c r="A490" s="81" t="s">
        <v>30</v>
      </c>
      <c r="B490" s="81"/>
      <c r="C490" s="81"/>
      <c r="D490" s="81"/>
      <c r="E490" s="81"/>
      <c r="F490" s="81"/>
      <c r="G490" s="81"/>
    </row>
    <row r="491" spans="1:7" ht="20.25" hidden="1" customHeight="1">
      <c r="A491" s="241" t="s">
        <v>31</v>
      </c>
      <c r="B491" s="242"/>
      <c r="C491" s="243"/>
      <c r="D491" s="81" t="s">
        <v>32</v>
      </c>
      <c r="E491" s="81" t="s">
        <v>33</v>
      </c>
      <c r="F491" s="81" t="s">
        <v>32</v>
      </c>
      <c r="G491" s="81" t="s">
        <v>33</v>
      </c>
    </row>
    <row r="492" spans="1:7" ht="20.25" hidden="1" customHeight="1">
      <c r="A492" s="81" t="s">
        <v>64</v>
      </c>
      <c r="B492" s="81"/>
      <c r="C492" s="81"/>
      <c r="D492" s="96" t="s">
        <v>35</v>
      </c>
      <c r="E492" s="104">
        <f t="shared" ref="E492:E497" si="54">E465*1.035</f>
        <v>3608.8379999999997</v>
      </c>
      <c r="F492" s="96" t="s">
        <v>95</v>
      </c>
      <c r="G492" s="105">
        <f>G465*1.035</f>
        <v>341.11529999999993</v>
      </c>
    </row>
    <row r="493" spans="1:7" ht="20.25" hidden="1" customHeight="1">
      <c r="A493" s="81" t="s">
        <v>73</v>
      </c>
      <c r="B493" s="81"/>
      <c r="C493" s="81"/>
      <c r="D493" s="96" t="s">
        <v>38</v>
      </c>
      <c r="E493" s="104">
        <f t="shared" si="54"/>
        <v>3157.7332499999998</v>
      </c>
      <c r="F493" s="96" t="s">
        <v>96</v>
      </c>
      <c r="G493" s="105">
        <f>G466*1.035</f>
        <v>1578.8614499999999</v>
      </c>
    </row>
    <row r="494" spans="1:7" ht="20.25" hidden="1" customHeight="1">
      <c r="A494" s="81" t="s">
        <v>66</v>
      </c>
      <c r="B494" s="81"/>
      <c r="C494" s="81"/>
      <c r="D494" s="96" t="s">
        <v>41</v>
      </c>
      <c r="E494" s="104">
        <f t="shared" si="54"/>
        <v>2706.6284999999998</v>
      </c>
      <c r="F494" s="96" t="s">
        <v>97</v>
      </c>
      <c r="G494" s="105">
        <f>G467*1.035</f>
        <v>946.72484999999995</v>
      </c>
    </row>
    <row r="495" spans="1:7" ht="20.25" hidden="1" customHeight="1">
      <c r="A495" s="81" t="s">
        <v>67</v>
      </c>
      <c r="B495" s="81"/>
      <c r="C495" s="81"/>
      <c r="D495" s="96" t="s">
        <v>44</v>
      </c>
      <c r="E495" s="104">
        <f t="shared" si="54"/>
        <v>2255.5237499999998</v>
      </c>
      <c r="F495" s="96" t="s">
        <v>98</v>
      </c>
      <c r="G495" s="105">
        <f>G468*1.035</f>
        <v>10822.591350000001</v>
      </c>
    </row>
    <row r="496" spans="1:7" ht="20.25" hidden="1" customHeight="1">
      <c r="A496" s="81" t="s">
        <v>68</v>
      </c>
      <c r="B496" s="81"/>
      <c r="C496" s="81"/>
      <c r="D496" s="96" t="s">
        <v>47</v>
      </c>
      <c r="E496" s="104">
        <f t="shared" si="54"/>
        <v>1804.4189999999999</v>
      </c>
      <c r="F496" s="96"/>
      <c r="G496" s="96"/>
    </row>
    <row r="497" spans="1:7" ht="20.25" hidden="1" customHeight="1">
      <c r="A497" s="81" t="s">
        <v>60</v>
      </c>
      <c r="B497" s="81"/>
      <c r="C497" s="81"/>
      <c r="D497" s="96" t="s">
        <v>50</v>
      </c>
      <c r="E497" s="104">
        <f t="shared" si="54"/>
        <v>1081.989</v>
      </c>
      <c r="F497" s="96"/>
      <c r="G497" s="96"/>
    </row>
    <row r="498" spans="1:7" hidden="1"/>
    <row r="499" spans="1:7" hidden="1"/>
    <row r="500" spans="1:7" hidden="1"/>
    <row r="501" spans="1:7" ht="40.5" hidden="1" customHeight="1">
      <c r="A501" s="238" t="s">
        <v>105</v>
      </c>
      <c r="B501" s="239"/>
      <c r="C501" s="239"/>
      <c r="D501" s="239"/>
      <c r="E501" s="239"/>
      <c r="F501" s="239"/>
      <c r="G501" s="240"/>
    </row>
    <row r="502" spans="1:7" ht="16.5" hidden="1" customHeight="1">
      <c r="A502" s="236" t="s">
        <v>106</v>
      </c>
      <c r="B502" s="228"/>
      <c r="C502" s="228"/>
      <c r="D502" s="228"/>
      <c r="E502" s="228"/>
      <c r="F502" s="228"/>
      <c r="G502" s="237"/>
    </row>
    <row r="503" spans="1:7" ht="16.5" hidden="1" customHeight="1">
      <c r="A503" s="236" t="s">
        <v>6</v>
      </c>
      <c r="B503" s="228"/>
      <c r="C503" s="228"/>
      <c r="D503" s="228"/>
      <c r="E503" s="228"/>
      <c r="F503" s="228"/>
      <c r="G503" s="237"/>
    </row>
    <row r="504" spans="1:7" ht="15.75" hidden="1">
      <c r="A504" s="106" t="s">
        <v>7</v>
      </c>
      <c r="B504" s="107" t="s">
        <v>8</v>
      </c>
      <c r="C504" s="107"/>
      <c r="D504" s="107"/>
      <c r="E504" s="107" t="s">
        <v>9</v>
      </c>
      <c r="F504" s="107"/>
      <c r="G504" s="107"/>
    </row>
    <row r="505" spans="1:7" ht="15" hidden="1">
      <c r="A505" s="108"/>
      <c r="B505" s="109" t="s">
        <v>10</v>
      </c>
      <c r="C505" s="110" t="s">
        <v>11</v>
      </c>
      <c r="D505" s="110" t="s">
        <v>12</v>
      </c>
      <c r="E505" s="110" t="s">
        <v>10</v>
      </c>
      <c r="F505" s="110" t="s">
        <v>11</v>
      </c>
      <c r="G505" s="111" t="s">
        <v>12</v>
      </c>
    </row>
    <row r="506" spans="1:7" ht="25.5" hidden="1" customHeight="1">
      <c r="A506" s="112" t="s">
        <v>13</v>
      </c>
      <c r="B506" s="113">
        <f t="shared" ref="B506:C510" si="55">B451*1.0448</f>
        <v>5487.571696</v>
      </c>
      <c r="C506" s="113">
        <f t="shared" si="55"/>
        <v>10975.143392</v>
      </c>
      <c r="D506" s="114">
        <f>B506+C506</f>
        <v>16462.715088000001</v>
      </c>
      <c r="E506" s="114">
        <f t="shared" ref="E506:F510" si="56">E451*1.0448</f>
        <v>3292.5409279999999</v>
      </c>
      <c r="F506" s="114">
        <f t="shared" si="56"/>
        <v>10975.143392</v>
      </c>
      <c r="G506" s="114">
        <f>F506+E506</f>
        <v>14267.68432</v>
      </c>
    </row>
    <row r="507" spans="1:7" ht="25.5" hidden="1" customHeight="1">
      <c r="A507" s="112" t="s">
        <v>14</v>
      </c>
      <c r="B507" s="113">
        <f t="shared" si="55"/>
        <v>4201.9452959999999</v>
      </c>
      <c r="C507" s="113">
        <f t="shared" si="55"/>
        <v>8403.8905919999997</v>
      </c>
      <c r="D507" s="115">
        <f>B507+C507</f>
        <v>12605.835888</v>
      </c>
      <c r="E507" s="114">
        <f t="shared" si="56"/>
        <v>2521.1755360000002</v>
      </c>
      <c r="F507" s="114">
        <f t="shared" si="56"/>
        <v>8403.8905919999997</v>
      </c>
      <c r="G507" s="115">
        <f>F507+E507</f>
        <v>10925.066128</v>
      </c>
    </row>
    <row r="508" spans="1:7" ht="25.5" hidden="1" customHeight="1">
      <c r="A508" s="112" t="s">
        <v>15</v>
      </c>
      <c r="B508" s="113">
        <f t="shared" si="55"/>
        <v>3541.2973599999996</v>
      </c>
      <c r="C508" s="113">
        <f t="shared" si="55"/>
        <v>7082.5947199999991</v>
      </c>
      <c r="D508" s="115">
        <f>B508+C508</f>
        <v>10623.892079999998</v>
      </c>
      <c r="E508" s="114">
        <f t="shared" si="56"/>
        <v>2124.7784160000001</v>
      </c>
      <c r="F508" s="114">
        <f t="shared" si="56"/>
        <v>7082.5947199999991</v>
      </c>
      <c r="G508" s="115">
        <f>F508+E508</f>
        <v>9207.3731359999983</v>
      </c>
    </row>
    <row r="509" spans="1:7" ht="25.5" hidden="1" customHeight="1">
      <c r="A509" s="112" t="s">
        <v>16</v>
      </c>
      <c r="B509" s="113">
        <f t="shared" si="55"/>
        <v>2837.9171040000001</v>
      </c>
      <c r="C509" s="113">
        <f t="shared" si="55"/>
        <v>5675.8342080000002</v>
      </c>
      <c r="D509" s="115">
        <f>B509+C509</f>
        <v>8513.7513120000003</v>
      </c>
      <c r="E509" s="114">
        <f t="shared" si="56"/>
        <v>1702.741904</v>
      </c>
      <c r="F509" s="114">
        <f t="shared" si="56"/>
        <v>5675.8342080000002</v>
      </c>
      <c r="G509" s="115">
        <f>F509+E509</f>
        <v>7378.5761120000006</v>
      </c>
    </row>
    <row r="510" spans="1:7" ht="25.5" hidden="1" customHeight="1">
      <c r="A510" s="116" t="s">
        <v>17</v>
      </c>
      <c r="B510" s="113">
        <f t="shared" si="55"/>
        <v>2073.3742560000001</v>
      </c>
      <c r="C510" s="113">
        <f t="shared" si="55"/>
        <v>4146.7485120000001</v>
      </c>
      <c r="D510" s="117">
        <f>B510+C510</f>
        <v>6220.1227680000002</v>
      </c>
      <c r="E510" s="114">
        <f t="shared" si="56"/>
        <v>1244.0224639999999</v>
      </c>
      <c r="F510" s="114">
        <f t="shared" si="56"/>
        <v>4146.7485120000001</v>
      </c>
      <c r="G510" s="117">
        <f>F510+E510</f>
        <v>5390.7709759999998</v>
      </c>
    </row>
    <row r="511" spans="1:7" ht="25.5" hidden="1" customHeight="1">
      <c r="A511" s="109" t="s">
        <v>7</v>
      </c>
      <c r="B511" s="110" t="s">
        <v>19</v>
      </c>
      <c r="C511" s="110"/>
      <c r="D511" s="110"/>
      <c r="E511" s="110" t="s">
        <v>9</v>
      </c>
      <c r="F511" s="110"/>
      <c r="G511" s="111"/>
    </row>
    <row r="512" spans="1:7" ht="25.5" hidden="1" customHeight="1">
      <c r="A512" s="118"/>
      <c r="B512" s="214" t="s">
        <v>20</v>
      </c>
      <c r="C512" s="215"/>
      <c r="D512" s="216"/>
      <c r="E512" s="214" t="s">
        <v>20</v>
      </c>
      <c r="F512" s="215"/>
      <c r="G512" s="216"/>
    </row>
    <row r="513" spans="1:7" ht="25.5" hidden="1" customHeight="1">
      <c r="A513" s="2" t="s">
        <v>93</v>
      </c>
      <c r="B513" s="210">
        <f>B458*1.0448</f>
        <v>3392.5909759999995</v>
      </c>
      <c r="C513" s="211"/>
      <c r="D513" s="212"/>
      <c r="E513" s="210">
        <f>E458*1.0448</f>
        <v>2035.5524959999998</v>
      </c>
      <c r="F513" s="211"/>
      <c r="G513" s="212"/>
    </row>
    <row r="514" spans="1:7" ht="25.5" hidden="1" customHeight="1">
      <c r="A514" s="2" t="s">
        <v>22</v>
      </c>
      <c r="B514" s="210">
        <f>B459*1.0448</f>
        <v>2597.4459360000001</v>
      </c>
      <c r="C514" s="211"/>
      <c r="D514" s="212"/>
      <c r="E514" s="210">
        <f>E459*1.0448</f>
        <v>1558.4654720000001</v>
      </c>
      <c r="F514" s="211"/>
      <c r="G514" s="212"/>
    </row>
    <row r="515" spans="1:7" ht="25.5" hidden="1" customHeight="1">
      <c r="A515" s="2" t="s">
        <v>23</v>
      </c>
      <c r="B515" s="210">
        <f>B460*1.0448</f>
        <v>1853.4125119999999</v>
      </c>
      <c r="C515" s="211"/>
      <c r="D515" s="212"/>
      <c r="E515" s="210">
        <f>E460*1.0448</f>
        <v>1112.0537759999997</v>
      </c>
      <c r="F515" s="211"/>
      <c r="G515" s="212"/>
    </row>
    <row r="516" spans="1:7" ht="25.5" hidden="1" customHeight="1">
      <c r="A516" s="2" t="s">
        <v>24</v>
      </c>
      <c r="B516" s="210">
        <f>B461*1.0448</f>
        <v>1610.5174079999999</v>
      </c>
      <c r="C516" s="211"/>
      <c r="D516" s="212"/>
      <c r="E516" s="210">
        <f>E461*1.0448</f>
        <v>966.30417599999998</v>
      </c>
      <c r="F516" s="211"/>
      <c r="G516" s="212"/>
    </row>
    <row r="517" spans="1:7" ht="25.5" hidden="1" customHeight="1">
      <c r="A517" s="2" t="s">
        <v>94</v>
      </c>
      <c r="B517" s="210">
        <f>B462*1.0448</f>
        <v>3313.1757280000002</v>
      </c>
      <c r="C517" s="211"/>
      <c r="D517" s="212"/>
      <c r="E517" s="210">
        <f>E462*1.0448</f>
        <v>1987.9096159999999</v>
      </c>
      <c r="F517" s="211"/>
      <c r="G517" s="212"/>
    </row>
    <row r="518" spans="1:7" ht="25.5" hidden="1" customHeight="1">
      <c r="A518" s="2" t="s">
        <v>30</v>
      </c>
      <c r="B518" s="2"/>
      <c r="C518" s="2"/>
      <c r="D518" s="2"/>
      <c r="E518" s="2"/>
      <c r="F518" s="2"/>
      <c r="G518" s="2"/>
    </row>
    <row r="519" spans="1:7" ht="25.5" hidden="1" customHeight="1">
      <c r="A519" s="235" t="s">
        <v>31</v>
      </c>
      <c r="B519" s="208"/>
      <c r="C519" s="209"/>
      <c r="D519" s="2" t="s">
        <v>32</v>
      </c>
      <c r="E519" s="2" t="s">
        <v>33</v>
      </c>
      <c r="F519" s="2" t="s">
        <v>32</v>
      </c>
      <c r="G519" s="2" t="s">
        <v>33</v>
      </c>
    </row>
    <row r="520" spans="1:7" ht="25.5" hidden="1" customHeight="1">
      <c r="A520" s="2" t="s">
        <v>64</v>
      </c>
      <c r="B520" s="2"/>
      <c r="C520" s="2"/>
      <c r="D520" s="112" t="s">
        <v>35</v>
      </c>
      <c r="E520" s="119">
        <f t="shared" ref="E520:E525" si="57">E465*1.0448</f>
        <v>3643.00864</v>
      </c>
      <c r="F520" s="112" t="s">
        <v>95</v>
      </c>
      <c r="G520" s="120">
        <f>G465*1.0448</f>
        <v>344.34518399999996</v>
      </c>
    </row>
    <row r="521" spans="1:7" ht="25.5" hidden="1" customHeight="1">
      <c r="A521" s="2" t="s">
        <v>73</v>
      </c>
      <c r="B521" s="2"/>
      <c r="C521" s="2"/>
      <c r="D521" s="112" t="s">
        <v>38</v>
      </c>
      <c r="E521" s="119">
        <f t="shared" si="57"/>
        <v>3187.6325599999996</v>
      </c>
      <c r="F521" s="112" t="s">
        <v>96</v>
      </c>
      <c r="G521" s="120">
        <f>G466*1.0448</f>
        <v>1593.811056</v>
      </c>
    </row>
    <row r="522" spans="1:7" ht="25.5" hidden="1" customHeight="1">
      <c r="A522" s="2" t="s">
        <v>66</v>
      </c>
      <c r="B522" s="2"/>
      <c r="C522" s="2"/>
      <c r="D522" s="112" t="s">
        <v>41</v>
      </c>
      <c r="E522" s="119">
        <f t="shared" si="57"/>
        <v>2732.2564799999996</v>
      </c>
      <c r="F522" s="112" t="s">
        <v>97</v>
      </c>
      <c r="G522" s="120">
        <f>G467*1.0448</f>
        <v>955.68900799999994</v>
      </c>
    </row>
    <row r="523" spans="1:7" ht="25.5" hidden="1" customHeight="1">
      <c r="A523" s="2" t="s">
        <v>67</v>
      </c>
      <c r="B523" s="2"/>
      <c r="C523" s="2"/>
      <c r="D523" s="112" t="s">
        <v>44</v>
      </c>
      <c r="E523" s="119">
        <f t="shared" si="57"/>
        <v>2276.8804</v>
      </c>
      <c r="F523" s="112" t="s">
        <v>98</v>
      </c>
      <c r="G523" s="120">
        <f>G468*1.0448</f>
        <v>10925.066128</v>
      </c>
    </row>
    <row r="524" spans="1:7" ht="25.5" hidden="1" customHeight="1">
      <c r="A524" s="2" t="s">
        <v>68</v>
      </c>
      <c r="B524" s="2"/>
      <c r="C524" s="2"/>
      <c r="D524" s="112" t="s">
        <v>47</v>
      </c>
      <c r="E524" s="119">
        <f t="shared" si="57"/>
        <v>1821.50432</v>
      </c>
      <c r="F524" s="112"/>
      <c r="G524" s="112"/>
    </row>
    <row r="525" spans="1:7" ht="25.5" hidden="1" customHeight="1">
      <c r="A525" s="2" t="s">
        <v>60</v>
      </c>
      <c r="B525" s="2"/>
      <c r="C525" s="2"/>
      <c r="D525" s="112" t="s">
        <v>50</v>
      </c>
      <c r="E525" s="119">
        <f t="shared" si="57"/>
        <v>1092.2339200000001</v>
      </c>
      <c r="F525" s="112"/>
      <c r="G525" s="112"/>
    </row>
    <row r="526" spans="1:7" hidden="1"/>
    <row r="527" spans="1:7" hidden="1"/>
    <row r="528" spans="1:7" hidden="1"/>
    <row r="529" spans="1:7" hidden="1"/>
    <row r="530" spans="1:7" hidden="1"/>
    <row r="531" spans="1:7" ht="18" hidden="1">
      <c r="A531" s="238" t="s">
        <v>107</v>
      </c>
      <c r="B531" s="239"/>
      <c r="C531" s="239"/>
      <c r="D531" s="239"/>
      <c r="E531" s="239"/>
      <c r="F531" s="239"/>
      <c r="G531" s="240"/>
    </row>
    <row r="532" spans="1:7" ht="17.25" hidden="1" customHeight="1">
      <c r="A532" s="236" t="s">
        <v>108</v>
      </c>
      <c r="B532" s="228"/>
      <c r="C532" s="228"/>
      <c r="D532" s="228"/>
      <c r="E532" s="228"/>
      <c r="F532" s="228"/>
      <c r="G532" s="237"/>
    </row>
    <row r="533" spans="1:7" ht="17.25" hidden="1" customHeight="1">
      <c r="A533" s="236" t="s">
        <v>6</v>
      </c>
      <c r="B533" s="228"/>
      <c r="C533" s="228"/>
      <c r="D533" s="228"/>
      <c r="E533" s="228"/>
      <c r="F533" s="228"/>
      <c r="G533" s="237"/>
    </row>
    <row r="534" spans="1:7" ht="17.25" hidden="1" customHeight="1">
      <c r="A534" s="106" t="s">
        <v>7</v>
      </c>
      <c r="B534" s="107" t="s">
        <v>8</v>
      </c>
      <c r="C534" s="107"/>
      <c r="D534" s="107"/>
      <c r="E534" s="107" t="s">
        <v>9</v>
      </c>
      <c r="F534" s="107"/>
      <c r="G534" s="107"/>
    </row>
    <row r="535" spans="1:7" ht="21.75" hidden="1" customHeight="1">
      <c r="A535" s="108"/>
      <c r="B535" s="109" t="s">
        <v>10</v>
      </c>
      <c r="C535" s="110" t="s">
        <v>11</v>
      </c>
      <c r="D535" s="110" t="s">
        <v>12</v>
      </c>
      <c r="E535" s="110" t="s">
        <v>10</v>
      </c>
      <c r="F535" s="110" t="s">
        <v>11</v>
      </c>
      <c r="G535" s="111" t="s">
        <v>12</v>
      </c>
    </row>
    <row r="536" spans="1:7" ht="21.75" hidden="1" customHeight="1">
      <c r="A536" s="112" t="s">
        <v>13</v>
      </c>
      <c r="B536" s="113">
        <f t="shared" ref="B536:C540" si="58">B506*1.03</f>
        <v>5652.19884688</v>
      </c>
      <c r="C536" s="113">
        <f t="shared" si="58"/>
        <v>11304.39769376</v>
      </c>
      <c r="D536" s="114">
        <f>B536+C536</f>
        <v>16956.596540639999</v>
      </c>
      <c r="E536" s="114">
        <f t="shared" ref="E536:F540" si="59">E506*1.03</f>
        <v>3391.3171558399999</v>
      </c>
      <c r="F536" s="114">
        <f t="shared" si="59"/>
        <v>11304.39769376</v>
      </c>
      <c r="G536" s="114">
        <f>F536+E536</f>
        <v>14695.714849600001</v>
      </c>
    </row>
    <row r="537" spans="1:7" ht="21.75" hidden="1" customHeight="1">
      <c r="A537" s="112" t="s">
        <v>14</v>
      </c>
      <c r="B537" s="113">
        <f t="shared" si="58"/>
        <v>4328.0036548799999</v>
      </c>
      <c r="C537" s="113">
        <f t="shared" si="58"/>
        <v>8656.0073097599998</v>
      </c>
      <c r="D537" s="115">
        <f>B537+C537</f>
        <v>12984.01096464</v>
      </c>
      <c r="E537" s="114">
        <f t="shared" si="59"/>
        <v>2596.8108020800005</v>
      </c>
      <c r="F537" s="114">
        <f t="shared" si="59"/>
        <v>8656.0073097599998</v>
      </c>
      <c r="G537" s="115">
        <f>F537+E537</f>
        <v>11252.818111840001</v>
      </c>
    </row>
    <row r="538" spans="1:7" ht="21.75" hidden="1" customHeight="1">
      <c r="A538" s="112" t="s">
        <v>15</v>
      </c>
      <c r="B538" s="113">
        <f t="shared" si="58"/>
        <v>3647.5362807999995</v>
      </c>
      <c r="C538" s="113">
        <f t="shared" si="58"/>
        <v>7295.0725615999991</v>
      </c>
      <c r="D538" s="115">
        <f>B538+C538</f>
        <v>10942.608842399999</v>
      </c>
      <c r="E538" s="114">
        <f t="shared" si="59"/>
        <v>2188.52176848</v>
      </c>
      <c r="F538" s="114">
        <f t="shared" si="59"/>
        <v>7295.0725615999991</v>
      </c>
      <c r="G538" s="115">
        <f>F538+E538</f>
        <v>9483.5943300799991</v>
      </c>
    </row>
    <row r="539" spans="1:7" ht="21.75" hidden="1" customHeight="1">
      <c r="A539" s="112" t="s">
        <v>16</v>
      </c>
      <c r="B539" s="113">
        <f t="shared" si="58"/>
        <v>2923.0546171200003</v>
      </c>
      <c r="C539" s="113">
        <f t="shared" si="58"/>
        <v>5846.1092342400007</v>
      </c>
      <c r="D539" s="115">
        <f>B539+C539</f>
        <v>8769.163851360001</v>
      </c>
      <c r="E539" s="114">
        <f t="shared" si="59"/>
        <v>1753.8241611200001</v>
      </c>
      <c r="F539" s="114">
        <f t="shared" si="59"/>
        <v>5846.1092342400007</v>
      </c>
      <c r="G539" s="115">
        <f>F539+E539</f>
        <v>7599.9333953600008</v>
      </c>
    </row>
    <row r="540" spans="1:7" ht="21.75" hidden="1" customHeight="1">
      <c r="A540" s="116" t="s">
        <v>17</v>
      </c>
      <c r="B540" s="113">
        <f t="shared" si="58"/>
        <v>2135.5754836800002</v>
      </c>
      <c r="C540" s="113">
        <f t="shared" si="58"/>
        <v>4271.1509673600003</v>
      </c>
      <c r="D540" s="117">
        <f>B540+C540</f>
        <v>6406.72645104</v>
      </c>
      <c r="E540" s="114">
        <f t="shared" si="59"/>
        <v>1281.3431379199999</v>
      </c>
      <c r="F540" s="114">
        <f t="shared" si="59"/>
        <v>4271.1509673600003</v>
      </c>
      <c r="G540" s="117">
        <f>F540+E540</f>
        <v>5552.4941052800004</v>
      </c>
    </row>
    <row r="541" spans="1:7" ht="21.75" hidden="1" customHeight="1">
      <c r="A541" s="109" t="s">
        <v>7</v>
      </c>
      <c r="B541" s="110" t="s">
        <v>19</v>
      </c>
      <c r="C541" s="110"/>
      <c r="D541" s="110"/>
      <c r="E541" s="110" t="s">
        <v>9</v>
      </c>
      <c r="F541" s="110"/>
      <c r="G541" s="111"/>
    </row>
    <row r="542" spans="1:7" ht="25.5" hidden="1" customHeight="1">
      <c r="A542" s="118"/>
      <c r="B542" s="214" t="s">
        <v>20</v>
      </c>
      <c r="C542" s="215"/>
      <c r="D542" s="216"/>
      <c r="E542" s="214" t="s">
        <v>20</v>
      </c>
      <c r="F542" s="215"/>
      <c r="G542" s="216"/>
    </row>
    <row r="543" spans="1:7" ht="25.5" hidden="1" customHeight="1">
      <c r="A543" s="2" t="s">
        <v>93</v>
      </c>
      <c r="B543" s="210">
        <f>B513*1.03</f>
        <v>3494.3687052799996</v>
      </c>
      <c r="C543" s="211"/>
      <c r="D543" s="212"/>
      <c r="E543" s="210">
        <f>E513*1.03</f>
        <v>2096.61907088</v>
      </c>
      <c r="F543" s="211"/>
      <c r="G543" s="212"/>
    </row>
    <row r="544" spans="1:7" ht="25.5" hidden="1" customHeight="1">
      <c r="A544" s="2" t="s">
        <v>22</v>
      </c>
      <c r="B544" s="210">
        <f>B514*1.03</f>
        <v>2675.3693140800001</v>
      </c>
      <c r="C544" s="211"/>
      <c r="D544" s="212"/>
      <c r="E544" s="210">
        <f>E514*1.03</f>
        <v>1605.2194361600002</v>
      </c>
      <c r="F544" s="211"/>
      <c r="G544" s="212"/>
    </row>
    <row r="545" spans="1:7" ht="25.5" hidden="1" customHeight="1">
      <c r="A545" s="2" t="s">
        <v>23</v>
      </c>
      <c r="B545" s="210">
        <f>B515*1.03</f>
        <v>1909.0148873599999</v>
      </c>
      <c r="C545" s="211"/>
      <c r="D545" s="212"/>
      <c r="E545" s="210">
        <f>E515*1.03</f>
        <v>1145.4153892799998</v>
      </c>
      <c r="F545" s="211"/>
      <c r="G545" s="212"/>
    </row>
    <row r="546" spans="1:7" ht="25.5" hidden="1" customHeight="1">
      <c r="A546" s="2" t="s">
        <v>24</v>
      </c>
      <c r="B546" s="210">
        <f>B516*1.03</f>
        <v>1658.83293024</v>
      </c>
      <c r="C546" s="211"/>
      <c r="D546" s="212"/>
      <c r="E546" s="210">
        <f>E516*1.03</f>
        <v>995.29330128000004</v>
      </c>
      <c r="F546" s="211"/>
      <c r="G546" s="212"/>
    </row>
    <row r="547" spans="1:7" ht="25.5" hidden="1" customHeight="1">
      <c r="A547" s="2" t="s">
        <v>94</v>
      </c>
      <c r="B547" s="210">
        <f>B517*1.03</f>
        <v>3412.5709998400002</v>
      </c>
      <c r="C547" s="211"/>
      <c r="D547" s="212"/>
      <c r="E547" s="210">
        <f>E517*1.03</f>
        <v>2047.54690448</v>
      </c>
      <c r="F547" s="211"/>
      <c r="G547" s="212"/>
    </row>
    <row r="548" spans="1:7" ht="25.5" hidden="1" customHeight="1">
      <c r="A548" s="2" t="s">
        <v>30</v>
      </c>
      <c r="B548" s="2"/>
      <c r="C548" s="2"/>
      <c r="D548" s="2"/>
      <c r="E548" s="2"/>
      <c r="F548" s="2"/>
      <c r="G548" s="2"/>
    </row>
    <row r="549" spans="1:7" ht="25.5" hidden="1" customHeight="1">
      <c r="A549" s="235" t="s">
        <v>31</v>
      </c>
      <c r="B549" s="208"/>
      <c r="C549" s="209"/>
      <c r="D549" s="2" t="s">
        <v>32</v>
      </c>
      <c r="E549" s="2" t="s">
        <v>33</v>
      </c>
      <c r="F549" s="2" t="s">
        <v>32</v>
      </c>
      <c r="G549" s="2" t="s">
        <v>33</v>
      </c>
    </row>
    <row r="550" spans="1:7" ht="25.5" hidden="1" customHeight="1">
      <c r="A550" s="168" t="s">
        <v>64</v>
      </c>
      <c r="B550" s="205"/>
      <c r="C550" s="231"/>
      <c r="D550" s="112" t="s">
        <v>35</v>
      </c>
      <c r="E550" s="119">
        <f t="shared" ref="E550:E555" si="60">E520*1.03</f>
        <v>3752.2988992000001</v>
      </c>
      <c r="F550" s="112" t="s">
        <v>95</v>
      </c>
      <c r="G550" s="120">
        <f>G520*1.03</f>
        <v>354.67553951999997</v>
      </c>
    </row>
    <row r="551" spans="1:7" ht="33" hidden="1" customHeight="1">
      <c r="A551" s="168" t="s">
        <v>73</v>
      </c>
      <c r="B551" s="205"/>
      <c r="C551" s="231"/>
      <c r="D551" s="112" t="s">
        <v>38</v>
      </c>
      <c r="E551" s="119">
        <f t="shared" si="60"/>
        <v>3283.2615367999997</v>
      </c>
      <c r="F551" s="112" t="s">
        <v>96</v>
      </c>
      <c r="G551" s="120">
        <f>G521*1.03</f>
        <v>1641.6253876800001</v>
      </c>
    </row>
    <row r="552" spans="1:7" ht="25.5" hidden="1" customHeight="1">
      <c r="A552" s="168" t="s">
        <v>66</v>
      </c>
      <c r="B552" s="205"/>
      <c r="C552" s="231"/>
      <c r="D552" s="112" t="s">
        <v>41</v>
      </c>
      <c r="E552" s="119">
        <f t="shared" si="60"/>
        <v>2814.2241743999998</v>
      </c>
      <c r="F552" s="112" t="s">
        <v>97</v>
      </c>
      <c r="G552" s="120">
        <f>G522*1.03</f>
        <v>984.35967823999999</v>
      </c>
    </row>
    <row r="553" spans="1:7" ht="25.5" hidden="1" customHeight="1">
      <c r="A553" s="168" t="s">
        <v>67</v>
      </c>
      <c r="B553" s="205"/>
      <c r="C553" s="231"/>
      <c r="D553" s="112" t="s">
        <v>44</v>
      </c>
      <c r="E553" s="119">
        <f t="shared" si="60"/>
        <v>2345.1868119999999</v>
      </c>
      <c r="F553" s="112" t="s">
        <v>98</v>
      </c>
      <c r="G553" s="120">
        <f>G523*1.03</f>
        <v>11252.818111840001</v>
      </c>
    </row>
    <row r="554" spans="1:7" ht="25.5" hidden="1" customHeight="1">
      <c r="A554" s="168" t="s">
        <v>68</v>
      </c>
      <c r="B554" s="205"/>
      <c r="C554" s="231"/>
      <c r="D554" s="112" t="s">
        <v>47</v>
      </c>
      <c r="E554" s="119">
        <f t="shared" si="60"/>
        <v>1876.1494496</v>
      </c>
      <c r="F554" s="112"/>
      <c r="G554" s="112"/>
    </row>
    <row r="555" spans="1:7" ht="25.5" hidden="1" customHeight="1">
      <c r="A555" s="168" t="s">
        <v>60</v>
      </c>
      <c r="B555" s="205"/>
      <c r="C555" s="231"/>
      <c r="D555" s="112" t="s">
        <v>50</v>
      </c>
      <c r="E555" s="119">
        <f t="shared" si="60"/>
        <v>1125.0009376000003</v>
      </c>
      <c r="F555" s="112"/>
      <c r="G555" s="112"/>
    </row>
    <row r="556" spans="1:7" hidden="1"/>
    <row r="557" spans="1:7" hidden="1"/>
    <row r="558" spans="1:7" hidden="1"/>
    <row r="559" spans="1:7" hidden="1"/>
    <row r="560" spans="1:7" ht="18" hidden="1">
      <c r="A560" s="232" t="s">
        <v>109</v>
      </c>
      <c r="B560" s="233"/>
      <c r="C560" s="233"/>
      <c r="D560" s="233"/>
      <c r="E560" s="233"/>
      <c r="F560" s="233"/>
      <c r="G560" s="234"/>
    </row>
    <row r="561" spans="1:7" ht="16.5" hidden="1" customHeight="1">
      <c r="A561" s="227" t="s">
        <v>110</v>
      </c>
      <c r="B561" s="228"/>
      <c r="C561" s="228"/>
      <c r="D561" s="228"/>
      <c r="E561" s="228"/>
      <c r="F561" s="228"/>
      <c r="G561" s="229"/>
    </row>
    <row r="562" spans="1:7" ht="16.5" hidden="1" customHeight="1">
      <c r="A562" s="227" t="s">
        <v>6</v>
      </c>
      <c r="B562" s="228"/>
      <c r="C562" s="228"/>
      <c r="D562" s="228"/>
      <c r="E562" s="228"/>
      <c r="F562" s="228"/>
      <c r="G562" s="229"/>
    </row>
    <row r="563" spans="1:7" ht="16.5" hidden="1" customHeight="1">
      <c r="A563" s="126" t="s">
        <v>7</v>
      </c>
      <c r="B563" s="107" t="s">
        <v>8</v>
      </c>
      <c r="C563" s="107"/>
      <c r="D563" s="107"/>
      <c r="E563" s="107" t="s">
        <v>9</v>
      </c>
      <c r="F563" s="107"/>
      <c r="G563" s="127"/>
    </row>
    <row r="564" spans="1:7" ht="26.25" hidden="1" customHeight="1">
      <c r="A564" s="128"/>
      <c r="B564" s="109" t="s">
        <v>10</v>
      </c>
      <c r="C564" s="110" t="s">
        <v>11</v>
      </c>
      <c r="D564" s="110" t="s">
        <v>12</v>
      </c>
      <c r="E564" s="110" t="s">
        <v>10</v>
      </c>
      <c r="F564" s="110" t="s">
        <v>11</v>
      </c>
      <c r="G564" s="129" t="s">
        <v>12</v>
      </c>
    </row>
    <row r="565" spans="1:7" ht="26.25" hidden="1" customHeight="1">
      <c r="A565" s="130" t="s">
        <v>13</v>
      </c>
      <c r="B565" s="113">
        <f t="shared" ref="B565:C569" si="61">B536*1.06</f>
        <v>5991.3307776928004</v>
      </c>
      <c r="C565" s="113">
        <f t="shared" si="61"/>
        <v>11982.661555385601</v>
      </c>
      <c r="D565" s="114">
        <f>B565+C565</f>
        <v>17973.9923330784</v>
      </c>
      <c r="E565" s="114">
        <f t="shared" ref="E565:G569" si="62">E536*1.06</f>
        <v>3594.7961851904001</v>
      </c>
      <c r="F565" s="114">
        <f t="shared" si="62"/>
        <v>11982.661555385601</v>
      </c>
      <c r="G565" s="131">
        <f t="shared" si="62"/>
        <v>15577.457740576001</v>
      </c>
    </row>
    <row r="566" spans="1:7" ht="26.25" hidden="1" customHeight="1">
      <c r="A566" s="130" t="s">
        <v>14</v>
      </c>
      <c r="B566" s="113">
        <f t="shared" si="61"/>
        <v>4587.6838741727997</v>
      </c>
      <c r="C566" s="113">
        <f t="shared" si="61"/>
        <v>9175.3677483455995</v>
      </c>
      <c r="D566" s="115">
        <f>B566+C566</f>
        <v>13763.0516225184</v>
      </c>
      <c r="E566" s="114">
        <f t="shared" si="62"/>
        <v>2752.6194502048006</v>
      </c>
      <c r="F566" s="114">
        <f t="shared" si="62"/>
        <v>9175.3677483455995</v>
      </c>
      <c r="G566" s="131">
        <f t="shared" si="62"/>
        <v>11927.987198550401</v>
      </c>
    </row>
    <row r="567" spans="1:7" ht="26.25" hidden="1" customHeight="1">
      <c r="A567" s="130" t="s">
        <v>15</v>
      </c>
      <c r="B567" s="113">
        <f t="shared" si="61"/>
        <v>3866.3884576479995</v>
      </c>
      <c r="C567" s="113">
        <f t="shared" si="61"/>
        <v>7732.7769152959991</v>
      </c>
      <c r="D567" s="115">
        <f>B567+C567</f>
        <v>11599.165372943999</v>
      </c>
      <c r="E567" s="114">
        <f t="shared" si="62"/>
        <v>2319.8330745888002</v>
      </c>
      <c r="F567" s="114">
        <f t="shared" si="62"/>
        <v>7732.7769152959991</v>
      </c>
      <c r="G567" s="131">
        <f t="shared" si="62"/>
        <v>10052.609989884799</v>
      </c>
    </row>
    <row r="568" spans="1:7" ht="26.25" hidden="1" customHeight="1">
      <c r="A568" s="130" t="s">
        <v>16</v>
      </c>
      <c r="B568" s="113">
        <f t="shared" si="61"/>
        <v>3098.4378941472005</v>
      </c>
      <c r="C568" s="113">
        <f t="shared" si="61"/>
        <v>6196.875788294401</v>
      </c>
      <c r="D568" s="115">
        <f>B568+C568</f>
        <v>9295.3136824416015</v>
      </c>
      <c r="E568" s="114">
        <f t="shared" si="62"/>
        <v>1859.0536107872001</v>
      </c>
      <c r="F568" s="114">
        <f t="shared" si="62"/>
        <v>6196.875788294401</v>
      </c>
      <c r="G568" s="131">
        <f t="shared" si="62"/>
        <v>8055.9293990816013</v>
      </c>
    </row>
    <row r="569" spans="1:7" ht="26.25" hidden="1" customHeight="1">
      <c r="A569" s="132" t="s">
        <v>17</v>
      </c>
      <c r="B569" s="113">
        <f t="shared" si="61"/>
        <v>2263.7100127008002</v>
      </c>
      <c r="C569" s="113">
        <f t="shared" si="61"/>
        <v>4527.4200254016005</v>
      </c>
      <c r="D569" s="117">
        <f>B569+C569</f>
        <v>6791.1300381024012</v>
      </c>
      <c r="E569" s="114">
        <f t="shared" si="62"/>
        <v>1358.2237261952</v>
      </c>
      <c r="F569" s="114">
        <f t="shared" si="62"/>
        <v>4527.4200254016005</v>
      </c>
      <c r="G569" s="131">
        <f t="shared" si="62"/>
        <v>5885.6437515968009</v>
      </c>
    </row>
    <row r="570" spans="1:7" ht="26.25" hidden="1" customHeight="1">
      <c r="A570" s="133" t="s">
        <v>7</v>
      </c>
      <c r="B570" s="110" t="s">
        <v>19</v>
      </c>
      <c r="C570" s="110"/>
      <c r="D570" s="110"/>
      <c r="E570" s="110" t="s">
        <v>9</v>
      </c>
      <c r="F570" s="110"/>
      <c r="G570" s="129"/>
    </row>
    <row r="571" spans="1:7" ht="26.25" hidden="1" customHeight="1">
      <c r="A571" s="134"/>
      <c r="B571" s="214" t="s">
        <v>20</v>
      </c>
      <c r="C571" s="215"/>
      <c r="D571" s="216"/>
      <c r="E571" s="214" t="s">
        <v>20</v>
      </c>
      <c r="F571" s="215"/>
      <c r="G571" s="217"/>
    </row>
    <row r="572" spans="1:7" ht="26.25" hidden="1" customHeight="1">
      <c r="A572" s="135" t="s">
        <v>93</v>
      </c>
      <c r="B572" s="210">
        <f>B543*1.06</f>
        <v>3704.0308275968</v>
      </c>
      <c r="C572" s="211"/>
      <c r="D572" s="212"/>
      <c r="E572" s="210">
        <f>E543*1.06</f>
        <v>2222.4162151328001</v>
      </c>
      <c r="F572" s="211"/>
      <c r="G572" s="213"/>
    </row>
    <row r="573" spans="1:7" ht="26.25" hidden="1" customHeight="1">
      <c r="A573" s="135" t="s">
        <v>22</v>
      </c>
      <c r="B573" s="210">
        <f>B544*1.06</f>
        <v>2835.8914729248004</v>
      </c>
      <c r="C573" s="211"/>
      <c r="D573" s="212"/>
      <c r="E573" s="210">
        <f>E544*1.06</f>
        <v>1701.5326023296004</v>
      </c>
      <c r="F573" s="211"/>
      <c r="G573" s="213"/>
    </row>
    <row r="574" spans="1:7" ht="26.25" hidden="1" customHeight="1">
      <c r="A574" s="135" t="s">
        <v>23</v>
      </c>
      <c r="B574" s="210">
        <f>B545*1.06</f>
        <v>2023.5557806016</v>
      </c>
      <c r="C574" s="211"/>
      <c r="D574" s="212"/>
      <c r="E574" s="210">
        <f>E545*1.06</f>
        <v>1214.1403126367998</v>
      </c>
      <c r="F574" s="211"/>
      <c r="G574" s="213"/>
    </row>
    <row r="575" spans="1:7" ht="26.25" hidden="1" customHeight="1">
      <c r="A575" s="135" t="s">
        <v>24</v>
      </c>
      <c r="B575" s="210">
        <f>B546*1.06</f>
        <v>1758.3629060544001</v>
      </c>
      <c r="C575" s="211"/>
      <c r="D575" s="212"/>
      <c r="E575" s="210">
        <f>E546*1.06</f>
        <v>1055.0108993568001</v>
      </c>
      <c r="F575" s="211"/>
      <c r="G575" s="213"/>
    </row>
    <row r="576" spans="1:7" ht="26.25" hidden="1" customHeight="1">
      <c r="A576" s="135" t="s">
        <v>94</v>
      </c>
      <c r="B576" s="210">
        <f>B547*1.06</f>
        <v>3617.3252598304002</v>
      </c>
      <c r="C576" s="211"/>
      <c r="D576" s="212"/>
      <c r="E576" s="210">
        <f>E547*1.06</f>
        <v>2170.3997187488003</v>
      </c>
      <c r="F576" s="211"/>
      <c r="G576" s="213"/>
    </row>
    <row r="577" spans="1:7" ht="26.25" hidden="1" customHeight="1">
      <c r="A577" s="135" t="s">
        <v>30</v>
      </c>
      <c r="B577" s="2"/>
      <c r="C577" s="2"/>
      <c r="D577" s="2"/>
      <c r="E577" s="2"/>
      <c r="F577" s="2"/>
      <c r="G577" s="136"/>
    </row>
    <row r="578" spans="1:7" ht="26.25" hidden="1" customHeight="1">
      <c r="A578" s="207" t="s">
        <v>31</v>
      </c>
      <c r="B578" s="208"/>
      <c r="C578" s="209"/>
      <c r="D578" s="2" t="s">
        <v>32</v>
      </c>
      <c r="E578" s="2" t="s">
        <v>33</v>
      </c>
      <c r="F578" s="2" t="s">
        <v>32</v>
      </c>
      <c r="G578" s="136" t="s">
        <v>33</v>
      </c>
    </row>
    <row r="579" spans="1:7" ht="26.25" hidden="1" customHeight="1">
      <c r="A579" s="204" t="s">
        <v>64</v>
      </c>
      <c r="B579" s="205"/>
      <c r="C579" s="231"/>
      <c r="D579" s="112" t="s">
        <v>35</v>
      </c>
      <c r="E579" s="119">
        <f t="shared" ref="E579:E584" si="63">E550*1.06</f>
        <v>3977.4368331520004</v>
      </c>
      <c r="F579" s="112" t="s">
        <v>95</v>
      </c>
      <c r="G579" s="138">
        <f>G550*1.06</f>
        <v>375.9560718912</v>
      </c>
    </row>
    <row r="580" spans="1:7" ht="26.25" hidden="1" customHeight="1">
      <c r="A580" s="204" t="s">
        <v>73</v>
      </c>
      <c r="B580" s="205"/>
      <c r="C580" s="231"/>
      <c r="D580" s="112" t="s">
        <v>38</v>
      </c>
      <c r="E580" s="119">
        <f t="shared" si="63"/>
        <v>3480.2572290079997</v>
      </c>
      <c r="F580" s="112" t="s">
        <v>96</v>
      </c>
      <c r="G580" s="138">
        <f>G551*1.06</f>
        <v>1740.1229109408002</v>
      </c>
    </row>
    <row r="581" spans="1:7" ht="26.25" hidden="1" customHeight="1">
      <c r="A581" s="204" t="s">
        <v>66</v>
      </c>
      <c r="B581" s="205"/>
      <c r="C581" s="231"/>
      <c r="D581" s="112" t="s">
        <v>41</v>
      </c>
      <c r="E581" s="119">
        <f t="shared" si="63"/>
        <v>2983.077624864</v>
      </c>
      <c r="F581" s="112" t="s">
        <v>97</v>
      </c>
      <c r="G581" s="138">
        <f>G552*1.06</f>
        <v>1043.4212589344002</v>
      </c>
    </row>
    <row r="582" spans="1:7" ht="26.25" hidden="1" customHeight="1">
      <c r="A582" s="204" t="s">
        <v>67</v>
      </c>
      <c r="B582" s="205"/>
      <c r="C582" s="231"/>
      <c r="D582" s="112" t="s">
        <v>44</v>
      </c>
      <c r="E582" s="119">
        <f t="shared" si="63"/>
        <v>2485.8980207200002</v>
      </c>
      <c r="F582" s="112" t="s">
        <v>98</v>
      </c>
      <c r="G582" s="138">
        <f>G553*1.06</f>
        <v>11927.987198550401</v>
      </c>
    </row>
    <row r="583" spans="1:7" ht="26.25" hidden="1" customHeight="1">
      <c r="A583" s="204" t="s">
        <v>68</v>
      </c>
      <c r="B583" s="205"/>
      <c r="C583" s="231"/>
      <c r="D583" s="112" t="s">
        <v>47</v>
      </c>
      <c r="E583" s="119">
        <f t="shared" si="63"/>
        <v>1988.7184165760002</v>
      </c>
      <c r="F583" s="112"/>
      <c r="G583" s="139"/>
    </row>
    <row r="584" spans="1:7" ht="26.25" hidden="1" customHeight="1">
      <c r="A584" s="218" t="s">
        <v>60</v>
      </c>
      <c r="B584" s="219"/>
      <c r="C584" s="230"/>
      <c r="D584" s="140" t="s">
        <v>50</v>
      </c>
      <c r="E584" s="141">
        <f t="shared" si="63"/>
        <v>1192.5009938560004</v>
      </c>
      <c r="F584" s="140"/>
      <c r="G584" s="142"/>
    </row>
    <row r="585" spans="1:7" hidden="1"/>
    <row r="586" spans="1:7" hidden="1"/>
    <row r="587" spans="1:7" hidden="1"/>
    <row r="588" spans="1:7" ht="23.25" hidden="1">
      <c r="A588" s="143"/>
      <c r="B588" s="144"/>
      <c r="C588" s="144"/>
      <c r="D588" s="145">
        <v>2023</v>
      </c>
      <c r="E588" s="144"/>
      <c r="F588" s="144"/>
      <c r="G588" s="146"/>
    </row>
    <row r="589" spans="1:7" ht="18" hidden="1" customHeight="1">
      <c r="A589" s="221" t="s">
        <v>111</v>
      </c>
      <c r="B589" s="222"/>
      <c r="C589" s="222"/>
      <c r="D589" s="222"/>
      <c r="E589" s="222"/>
      <c r="F589" s="222"/>
      <c r="G589" s="223"/>
    </row>
    <row r="590" spans="1:7" ht="12.75" hidden="1" customHeight="1">
      <c r="A590" s="224"/>
      <c r="B590" s="225"/>
      <c r="C590" s="225"/>
      <c r="D590" s="225"/>
      <c r="E590" s="225"/>
      <c r="F590" s="225"/>
      <c r="G590" s="226"/>
    </row>
    <row r="591" spans="1:7" ht="16.5" hidden="1" customHeight="1">
      <c r="A591" s="227" t="s">
        <v>6</v>
      </c>
      <c r="B591" s="228"/>
      <c r="C591" s="228"/>
      <c r="D591" s="228"/>
      <c r="E591" s="228"/>
      <c r="F591" s="228"/>
      <c r="G591" s="229"/>
    </row>
    <row r="592" spans="1:7" ht="19.5" hidden="1" customHeight="1">
      <c r="A592" s="126" t="s">
        <v>7</v>
      </c>
      <c r="B592" s="107" t="s">
        <v>8</v>
      </c>
      <c r="C592" s="107"/>
      <c r="D592" s="107"/>
      <c r="E592" s="107" t="s">
        <v>9</v>
      </c>
      <c r="F592" s="107"/>
      <c r="G592" s="127"/>
    </row>
    <row r="593" spans="1:7" ht="19.5" hidden="1" customHeight="1">
      <c r="A593" s="128"/>
      <c r="B593" s="109" t="s">
        <v>10</v>
      </c>
      <c r="C593" s="110" t="s">
        <v>11</v>
      </c>
      <c r="D593" s="110" t="s">
        <v>12</v>
      </c>
      <c r="E593" s="110" t="s">
        <v>10</v>
      </c>
      <c r="F593" s="110" t="s">
        <v>11</v>
      </c>
      <c r="G593" s="129" t="s">
        <v>12</v>
      </c>
    </row>
    <row r="594" spans="1:7" ht="19.5" hidden="1" customHeight="1">
      <c r="A594" s="130" t="s">
        <v>13</v>
      </c>
      <c r="B594" s="113">
        <f>B565*1.06</f>
        <v>6350.8106243543689</v>
      </c>
      <c r="C594" s="113">
        <f>C565*1.06</f>
        <v>12701.621248708738</v>
      </c>
      <c r="D594" s="114">
        <f>B594+C594</f>
        <v>19052.431873063106</v>
      </c>
      <c r="E594" s="114">
        <f>E565*1.06</f>
        <v>3810.4839563018245</v>
      </c>
      <c r="F594" s="114">
        <f>F565*1.06</f>
        <v>12701.621248708738</v>
      </c>
      <c r="G594" s="131">
        <f>E594+F594</f>
        <v>16512.105205010561</v>
      </c>
    </row>
    <row r="595" spans="1:7" ht="19.5" hidden="1" customHeight="1">
      <c r="A595" s="130" t="s">
        <v>14</v>
      </c>
      <c r="B595" s="113">
        <f t="shared" ref="B595:C598" si="64">B566*1.06</f>
        <v>4862.9449066231682</v>
      </c>
      <c r="C595" s="113">
        <f t="shared" si="64"/>
        <v>9725.8898132463364</v>
      </c>
      <c r="D595" s="115">
        <f>B595+C595</f>
        <v>14588.834719869505</v>
      </c>
      <c r="E595" s="114">
        <f t="shared" ref="E595:F598" si="65">E566*1.06</f>
        <v>2917.7766172170886</v>
      </c>
      <c r="F595" s="114">
        <f t="shared" si="65"/>
        <v>9725.8898132463364</v>
      </c>
      <c r="G595" s="131">
        <f>E595+F595</f>
        <v>12643.666430463425</v>
      </c>
    </row>
    <row r="596" spans="1:7" ht="19.5" hidden="1" customHeight="1">
      <c r="A596" s="130" t="s">
        <v>15</v>
      </c>
      <c r="B596" s="113">
        <f t="shared" si="64"/>
        <v>4098.37176510688</v>
      </c>
      <c r="C596" s="113">
        <f t="shared" si="64"/>
        <v>8196.7435302137601</v>
      </c>
      <c r="D596" s="115">
        <f>B596+C596</f>
        <v>12295.11529532064</v>
      </c>
      <c r="E596" s="114">
        <f t="shared" si="65"/>
        <v>2459.0230590641281</v>
      </c>
      <c r="F596" s="114">
        <f t="shared" si="65"/>
        <v>8196.7435302137601</v>
      </c>
      <c r="G596" s="131">
        <f>E596+F596</f>
        <v>10655.766589277888</v>
      </c>
    </row>
    <row r="597" spans="1:7" ht="19.5" hidden="1" customHeight="1">
      <c r="A597" s="130" t="s">
        <v>16</v>
      </c>
      <c r="B597" s="113">
        <f t="shared" si="64"/>
        <v>3284.3441677960327</v>
      </c>
      <c r="C597" s="113">
        <f t="shared" si="64"/>
        <v>6568.6883355920654</v>
      </c>
      <c r="D597" s="115">
        <f>B597+C597</f>
        <v>9853.0325033880981</v>
      </c>
      <c r="E597" s="114">
        <f t="shared" si="65"/>
        <v>1970.5968274344323</v>
      </c>
      <c r="F597" s="114">
        <f t="shared" si="65"/>
        <v>6568.6883355920654</v>
      </c>
      <c r="G597" s="131">
        <f>E597+F597</f>
        <v>8539.2851630264977</v>
      </c>
    </row>
    <row r="598" spans="1:7" ht="19.5" hidden="1" customHeight="1">
      <c r="A598" s="132" t="s">
        <v>17</v>
      </c>
      <c r="B598" s="113">
        <f t="shared" si="64"/>
        <v>2399.5326134628485</v>
      </c>
      <c r="C598" s="113">
        <f t="shared" si="64"/>
        <v>4799.0652269256971</v>
      </c>
      <c r="D598" s="117">
        <f>B598+C598</f>
        <v>7198.5978403885456</v>
      </c>
      <c r="E598" s="114">
        <f t="shared" si="65"/>
        <v>1439.7171497669121</v>
      </c>
      <c r="F598" s="114">
        <f t="shared" si="65"/>
        <v>4799.0652269256971</v>
      </c>
      <c r="G598" s="131">
        <f>E598+F598</f>
        <v>6238.7823766926094</v>
      </c>
    </row>
    <row r="599" spans="1:7" ht="19.5" hidden="1" customHeight="1">
      <c r="A599" s="133" t="s">
        <v>7</v>
      </c>
      <c r="B599" s="110" t="s">
        <v>19</v>
      </c>
      <c r="C599" s="110"/>
      <c r="D599" s="110"/>
      <c r="E599" s="110" t="s">
        <v>9</v>
      </c>
      <c r="F599" s="110"/>
      <c r="G599" s="129"/>
    </row>
    <row r="600" spans="1:7" ht="19.5" hidden="1" customHeight="1">
      <c r="A600" s="134"/>
      <c r="B600" s="214" t="s">
        <v>20</v>
      </c>
      <c r="C600" s="215"/>
      <c r="D600" s="216"/>
      <c r="E600" s="214" t="s">
        <v>20</v>
      </c>
      <c r="F600" s="215"/>
      <c r="G600" s="217"/>
    </row>
    <row r="601" spans="1:7" ht="19.5" hidden="1" customHeight="1">
      <c r="A601" s="135" t="s">
        <v>93</v>
      </c>
      <c r="B601" s="210">
        <f>B572*1.06</f>
        <v>3926.272677252608</v>
      </c>
      <c r="C601" s="211"/>
      <c r="D601" s="212"/>
      <c r="E601" s="210">
        <f>E572*1.06</f>
        <v>2355.761188040768</v>
      </c>
      <c r="F601" s="211"/>
      <c r="G601" s="213"/>
    </row>
    <row r="602" spans="1:7" ht="19.5" hidden="1" customHeight="1">
      <c r="A602" s="135" t="s">
        <v>22</v>
      </c>
      <c r="B602" s="210">
        <f>B573*1.06</f>
        <v>3006.0449613002884</v>
      </c>
      <c r="C602" s="211"/>
      <c r="D602" s="212"/>
      <c r="E602" s="210">
        <f>E573*1.06</f>
        <v>1803.6245584693766</v>
      </c>
      <c r="F602" s="211"/>
      <c r="G602" s="213"/>
    </row>
    <row r="603" spans="1:7" ht="19.5" hidden="1" customHeight="1">
      <c r="A603" s="135" t="s">
        <v>23</v>
      </c>
      <c r="B603" s="210">
        <f>B574*1.06</f>
        <v>2144.969127437696</v>
      </c>
      <c r="C603" s="211"/>
      <c r="D603" s="212"/>
      <c r="E603" s="210">
        <f>E574*1.06</f>
        <v>1286.9887313950078</v>
      </c>
      <c r="F603" s="211"/>
      <c r="G603" s="213"/>
    </row>
    <row r="604" spans="1:7" ht="19.5" hidden="1" customHeight="1">
      <c r="A604" s="135" t="s">
        <v>24</v>
      </c>
      <c r="B604" s="210">
        <f>B575*1.06</f>
        <v>1863.8646804176642</v>
      </c>
      <c r="C604" s="211"/>
      <c r="D604" s="212"/>
      <c r="E604" s="210">
        <f>E575*1.06</f>
        <v>1118.3115533182081</v>
      </c>
      <c r="F604" s="211"/>
      <c r="G604" s="213"/>
    </row>
    <row r="605" spans="1:7" ht="19.5" hidden="1" customHeight="1">
      <c r="A605" s="135" t="s">
        <v>94</v>
      </c>
      <c r="B605" s="210">
        <f>B576*1.06</f>
        <v>3834.3647754202243</v>
      </c>
      <c r="C605" s="211"/>
      <c r="D605" s="212"/>
      <c r="E605" s="210">
        <f>E576*1.06</f>
        <v>2300.6237018737284</v>
      </c>
      <c r="F605" s="211"/>
      <c r="G605" s="213"/>
    </row>
    <row r="606" spans="1:7" ht="19.5" hidden="1" customHeight="1">
      <c r="A606" s="135" t="s">
        <v>30</v>
      </c>
      <c r="B606" s="2"/>
      <c r="C606" s="2"/>
      <c r="D606" s="2"/>
      <c r="E606" s="2"/>
      <c r="F606" s="2"/>
      <c r="G606" s="136"/>
    </row>
    <row r="607" spans="1:7" ht="19.5" hidden="1" customHeight="1">
      <c r="A607" s="207" t="s">
        <v>31</v>
      </c>
      <c r="B607" s="208"/>
      <c r="C607" s="209"/>
      <c r="D607" s="121" t="s">
        <v>112</v>
      </c>
      <c r="E607" s="121" t="s">
        <v>33</v>
      </c>
      <c r="F607" s="2"/>
      <c r="G607" s="136"/>
    </row>
    <row r="608" spans="1:7" ht="21.75" hidden="1" customHeight="1">
      <c r="A608" s="172" t="s">
        <v>64</v>
      </c>
      <c r="B608" s="173"/>
      <c r="C608" s="174"/>
      <c r="D608" s="3" t="s">
        <v>113</v>
      </c>
      <c r="E608" s="122">
        <f t="shared" ref="E608:E613" si="66">E579*1.06</f>
        <v>4216.0830431411205</v>
      </c>
      <c r="G608" s="147"/>
    </row>
    <row r="609" spans="1:7" ht="24.75" hidden="1" customHeight="1">
      <c r="A609" s="172" t="s">
        <v>73</v>
      </c>
      <c r="B609" s="173"/>
      <c r="C609" s="174"/>
      <c r="D609" s="3" t="s">
        <v>114</v>
      </c>
      <c r="E609" s="122">
        <f t="shared" si="66"/>
        <v>3689.0726627484801</v>
      </c>
      <c r="G609" s="147"/>
    </row>
    <row r="610" spans="1:7" ht="26.25" hidden="1" customHeight="1">
      <c r="A610" s="172" t="s">
        <v>66</v>
      </c>
      <c r="B610" s="173"/>
      <c r="C610" s="174"/>
      <c r="D610" s="3" t="s">
        <v>115</v>
      </c>
      <c r="E610" s="122">
        <f t="shared" si="66"/>
        <v>3162.0622823558401</v>
      </c>
      <c r="G610" s="147"/>
    </row>
    <row r="611" spans="1:7" ht="26.25" hidden="1" customHeight="1">
      <c r="A611" s="172" t="s">
        <v>67</v>
      </c>
      <c r="B611" s="173"/>
      <c r="C611" s="174"/>
      <c r="D611" s="3" t="s">
        <v>116</v>
      </c>
      <c r="E611" s="122">
        <f t="shared" si="66"/>
        <v>2635.0519019632002</v>
      </c>
      <c r="G611" s="147"/>
    </row>
    <row r="612" spans="1:7" ht="26.25" hidden="1" customHeight="1">
      <c r="A612" s="172" t="s">
        <v>68</v>
      </c>
      <c r="B612" s="173"/>
      <c r="C612" s="174"/>
      <c r="D612" s="3" t="s">
        <v>47</v>
      </c>
      <c r="E612" s="122">
        <f t="shared" si="66"/>
        <v>2108.0415215705602</v>
      </c>
      <c r="F612" s="4"/>
      <c r="G612" s="148"/>
    </row>
    <row r="613" spans="1:7" ht="26.25" hidden="1" customHeight="1">
      <c r="A613" s="172" t="s">
        <v>60</v>
      </c>
      <c r="B613" s="173"/>
      <c r="C613" s="174"/>
      <c r="D613" s="3" t="s">
        <v>50</v>
      </c>
      <c r="E613" s="122">
        <f t="shared" si="66"/>
        <v>1264.0510534873604</v>
      </c>
      <c r="F613" s="4"/>
      <c r="G613" s="148"/>
    </row>
    <row r="614" spans="1:7" ht="26.25" hidden="1" customHeight="1">
      <c r="A614" s="204"/>
      <c r="B614" s="205"/>
      <c r="C614" s="206"/>
      <c r="D614" s="3" t="s">
        <v>95</v>
      </c>
      <c r="E614" s="122">
        <f>G579*1.06</f>
        <v>398.51343620467202</v>
      </c>
      <c r="G614" s="147"/>
    </row>
    <row r="615" spans="1:7" ht="24" hidden="1" customHeight="1">
      <c r="A615" s="204"/>
      <c r="B615" s="205"/>
      <c r="C615" s="206"/>
      <c r="D615" s="3" t="s">
        <v>96</v>
      </c>
      <c r="E615" s="122">
        <f>G580*1.06</f>
        <v>1844.5302855972484</v>
      </c>
      <c r="G615" s="147"/>
    </row>
    <row r="616" spans="1:7" ht="24" hidden="1" customHeight="1">
      <c r="A616" s="204"/>
      <c r="B616" s="205"/>
      <c r="C616" s="206"/>
      <c r="D616" s="3" t="s">
        <v>97</v>
      </c>
      <c r="E616" s="122">
        <f>G581*1.06</f>
        <v>1106.0265344704642</v>
      </c>
      <c r="G616" s="147"/>
    </row>
    <row r="617" spans="1:7" ht="24" hidden="1" customHeight="1">
      <c r="A617" s="204" t="s">
        <v>117</v>
      </c>
      <c r="B617" s="205"/>
      <c r="C617" s="206"/>
      <c r="D617" s="3" t="s">
        <v>98</v>
      </c>
      <c r="E617" s="122">
        <f>G582*1.06</f>
        <v>12643.666430463427</v>
      </c>
      <c r="G617" s="147"/>
    </row>
    <row r="618" spans="1:7" ht="24" hidden="1" customHeight="1">
      <c r="A618" s="204"/>
      <c r="B618" s="205"/>
      <c r="C618" s="206"/>
      <c r="D618" s="3" t="s">
        <v>118</v>
      </c>
      <c r="E618" s="122">
        <v>8539.2900000000009</v>
      </c>
      <c r="G618" s="147"/>
    </row>
    <row r="619" spans="1:7" ht="24" hidden="1" customHeight="1">
      <c r="A619" s="204"/>
      <c r="B619" s="205"/>
      <c r="C619" s="206"/>
      <c r="D619" s="3" t="s">
        <v>119</v>
      </c>
      <c r="E619" s="122">
        <v>6238.78</v>
      </c>
      <c r="G619" s="147"/>
    </row>
    <row r="620" spans="1:7" ht="24" hidden="1" customHeight="1">
      <c r="A620" s="218"/>
      <c r="B620" s="219"/>
      <c r="C620" s="220"/>
      <c r="D620" s="149" t="s">
        <v>120</v>
      </c>
      <c r="E620" s="150">
        <v>1264.05</v>
      </c>
      <c r="F620" s="151"/>
      <c r="G620" s="152"/>
    </row>
    <row r="621" spans="1:7" hidden="1"/>
    <row r="622" spans="1:7" hidden="1"/>
    <row r="623" spans="1:7" hidden="1"/>
    <row r="624" spans="1:7" ht="26.25" hidden="1">
      <c r="A624" s="143"/>
      <c r="B624" s="144"/>
      <c r="C624" s="144"/>
      <c r="D624" s="153">
        <v>2024</v>
      </c>
      <c r="E624" s="144"/>
      <c r="F624" s="144"/>
      <c r="G624" s="146"/>
    </row>
    <row r="625" spans="1:7" ht="12.75" hidden="1" customHeight="1">
      <c r="A625" s="221" t="s">
        <v>121</v>
      </c>
      <c r="B625" s="222"/>
      <c r="C625" s="222"/>
      <c r="D625" s="222"/>
      <c r="E625" s="222"/>
      <c r="F625" s="222"/>
      <c r="G625" s="223"/>
    </row>
    <row r="626" spans="1:7" ht="22.5" hidden="1" customHeight="1">
      <c r="A626" s="224"/>
      <c r="B626" s="225"/>
      <c r="C626" s="225"/>
      <c r="D626" s="225"/>
      <c r="E626" s="225"/>
      <c r="F626" s="225"/>
      <c r="G626" s="226"/>
    </row>
    <row r="627" spans="1:7" hidden="1">
      <c r="A627" s="227" t="s">
        <v>6</v>
      </c>
      <c r="B627" s="228"/>
      <c r="C627" s="228"/>
      <c r="D627" s="228"/>
      <c r="E627" s="228"/>
      <c r="F627" s="228"/>
      <c r="G627" s="229"/>
    </row>
    <row r="628" spans="1:7" ht="15.75" hidden="1">
      <c r="A628" s="126" t="s">
        <v>7</v>
      </c>
      <c r="B628" s="107" t="s">
        <v>8</v>
      </c>
      <c r="C628" s="107"/>
      <c r="D628" s="107"/>
      <c r="E628" s="107" t="s">
        <v>9</v>
      </c>
      <c r="F628" s="107"/>
      <c r="G628" s="127"/>
    </row>
    <row r="629" spans="1:7" ht="15" hidden="1">
      <c r="A629" s="128"/>
      <c r="B629" s="109" t="s">
        <v>10</v>
      </c>
      <c r="C629" s="110" t="s">
        <v>11</v>
      </c>
      <c r="D629" s="110" t="s">
        <v>12</v>
      </c>
      <c r="E629" s="110" t="s">
        <v>10</v>
      </c>
      <c r="F629" s="110" t="s">
        <v>11</v>
      </c>
      <c r="G629" s="129" t="s">
        <v>12</v>
      </c>
    </row>
    <row r="630" spans="1:7" ht="15" hidden="1">
      <c r="A630" s="130" t="s">
        <v>13</v>
      </c>
      <c r="B630" s="113">
        <f>B594*1.06</f>
        <v>6731.8592618156317</v>
      </c>
      <c r="C630" s="113">
        <f>C594*1.06</f>
        <v>13463.718523631263</v>
      </c>
      <c r="D630" s="114">
        <f>B630+C630</f>
        <v>20195.577785446894</v>
      </c>
      <c r="E630" s="114">
        <f>E594*1.06</f>
        <v>4039.1129936799343</v>
      </c>
      <c r="F630" s="114">
        <f>F594*1.06</f>
        <v>13463.718523631263</v>
      </c>
      <c r="G630" s="131">
        <f>E630+F630</f>
        <v>17502.831517311199</v>
      </c>
    </row>
    <row r="631" spans="1:7" ht="15" hidden="1">
      <c r="A631" s="130" t="s">
        <v>14</v>
      </c>
      <c r="B631" s="113">
        <f t="shared" ref="B631:C634" si="67">B595*1.06</f>
        <v>5154.7216010205584</v>
      </c>
      <c r="C631" s="113">
        <f t="shared" si="67"/>
        <v>10309.443202041117</v>
      </c>
      <c r="D631" s="114">
        <f>B631+C631</f>
        <v>15464.164803061674</v>
      </c>
      <c r="E631" s="114">
        <f t="shared" ref="E631:F634" si="68">E595*1.06</f>
        <v>3092.8432142501142</v>
      </c>
      <c r="F631" s="114">
        <f t="shared" si="68"/>
        <v>10309.443202041117</v>
      </c>
      <c r="G631" s="131">
        <f>E631+F631</f>
        <v>13402.28641629123</v>
      </c>
    </row>
    <row r="632" spans="1:7" ht="15" hidden="1">
      <c r="A632" s="130" t="s">
        <v>15</v>
      </c>
      <c r="B632" s="113">
        <f t="shared" si="67"/>
        <v>4344.274071013293</v>
      </c>
      <c r="C632" s="113">
        <f t="shared" si="67"/>
        <v>8688.548142026586</v>
      </c>
      <c r="D632" s="114">
        <f>B632+C632</f>
        <v>13032.822213039879</v>
      </c>
      <c r="E632" s="114">
        <f t="shared" si="68"/>
        <v>2606.5644426079762</v>
      </c>
      <c r="F632" s="114">
        <f t="shared" si="68"/>
        <v>8688.548142026586</v>
      </c>
      <c r="G632" s="131">
        <f>E632+F632</f>
        <v>11295.112584634562</v>
      </c>
    </row>
    <row r="633" spans="1:7" ht="15" hidden="1">
      <c r="A633" s="130" t="s">
        <v>16</v>
      </c>
      <c r="B633" s="113">
        <f t="shared" si="67"/>
        <v>3481.404817863795</v>
      </c>
      <c r="C633" s="113">
        <f t="shared" si="67"/>
        <v>6962.8096357275899</v>
      </c>
      <c r="D633" s="114">
        <f>B633+C633</f>
        <v>10444.214453591385</v>
      </c>
      <c r="E633" s="114">
        <f t="shared" si="68"/>
        <v>2088.8326370804984</v>
      </c>
      <c r="F633" s="114">
        <f t="shared" si="68"/>
        <v>6962.8096357275899</v>
      </c>
      <c r="G633" s="131">
        <f>E633+F633</f>
        <v>9051.6422728080888</v>
      </c>
    </row>
    <row r="634" spans="1:7" ht="15" hidden="1">
      <c r="A634" s="132" t="s">
        <v>17</v>
      </c>
      <c r="B634" s="113">
        <f t="shared" si="67"/>
        <v>2543.5045702706198</v>
      </c>
      <c r="C634" s="113">
        <f t="shared" si="67"/>
        <v>5087.0091405412395</v>
      </c>
      <c r="D634" s="114">
        <f>B634+C634</f>
        <v>7630.5137108118597</v>
      </c>
      <c r="E634" s="114">
        <f t="shared" si="68"/>
        <v>1526.1001787529269</v>
      </c>
      <c r="F634" s="114">
        <f t="shared" si="68"/>
        <v>5087.0091405412395</v>
      </c>
      <c r="G634" s="131">
        <f>E634+F634</f>
        <v>6613.1093192941662</v>
      </c>
    </row>
    <row r="635" spans="1:7" ht="15" hidden="1">
      <c r="A635" s="133" t="s">
        <v>7</v>
      </c>
      <c r="B635" s="110" t="s">
        <v>19</v>
      </c>
      <c r="C635" s="110"/>
      <c r="D635" s="110"/>
      <c r="E635" s="110" t="s">
        <v>9</v>
      </c>
      <c r="F635" s="110"/>
      <c r="G635" s="129"/>
    </row>
    <row r="636" spans="1:7" ht="15" hidden="1">
      <c r="A636" s="134"/>
      <c r="B636" s="214" t="s">
        <v>20</v>
      </c>
      <c r="C636" s="215"/>
      <c r="D636" s="216"/>
      <c r="E636" s="214" t="s">
        <v>20</v>
      </c>
      <c r="F636" s="215"/>
      <c r="G636" s="217"/>
    </row>
    <row r="637" spans="1:7" ht="15" hidden="1">
      <c r="A637" s="135" t="s">
        <v>93</v>
      </c>
      <c r="B637" s="210">
        <f>B601*1.06</f>
        <v>4161.849037887765</v>
      </c>
      <c r="C637" s="211"/>
      <c r="D637" s="212"/>
      <c r="E637" s="210">
        <f>E601*1.06</f>
        <v>2497.1068593232144</v>
      </c>
      <c r="F637" s="211"/>
      <c r="G637" s="213"/>
    </row>
    <row r="638" spans="1:7" ht="15" hidden="1">
      <c r="A638" s="135" t="s">
        <v>22</v>
      </c>
      <c r="B638" s="210">
        <f>B602*1.06</f>
        <v>3186.4076589783058</v>
      </c>
      <c r="C638" s="211"/>
      <c r="D638" s="212"/>
      <c r="E638" s="210">
        <f>E602*1.06</f>
        <v>1911.8420319775391</v>
      </c>
      <c r="F638" s="211"/>
      <c r="G638" s="213"/>
    </row>
    <row r="639" spans="1:7" ht="15" hidden="1">
      <c r="A639" s="135" t="s">
        <v>23</v>
      </c>
      <c r="B639" s="210">
        <f>B603*1.06</f>
        <v>2273.667275083958</v>
      </c>
      <c r="C639" s="211"/>
      <c r="D639" s="212"/>
      <c r="E639" s="210">
        <f>E603*1.06</f>
        <v>1364.2080552787083</v>
      </c>
      <c r="F639" s="211"/>
      <c r="G639" s="213"/>
    </row>
    <row r="640" spans="1:7" ht="15" hidden="1">
      <c r="A640" s="135" t="s">
        <v>24</v>
      </c>
      <c r="B640" s="210">
        <f>B604*1.06</f>
        <v>1975.6965612427241</v>
      </c>
      <c r="C640" s="211"/>
      <c r="D640" s="212"/>
      <c r="E640" s="210">
        <f>E604*1.06</f>
        <v>1185.4102465173007</v>
      </c>
      <c r="F640" s="211"/>
      <c r="G640" s="213"/>
    </row>
    <row r="641" spans="1:7" ht="15" hidden="1">
      <c r="A641" s="135" t="s">
        <v>94</v>
      </c>
      <c r="B641" s="210">
        <f>B605*1.06</f>
        <v>4064.4266619454379</v>
      </c>
      <c r="C641" s="211"/>
      <c r="D641" s="212"/>
      <c r="E641" s="210">
        <f>E605*1.06</f>
        <v>2438.6611239861522</v>
      </c>
      <c r="F641" s="211"/>
      <c r="G641" s="213"/>
    </row>
    <row r="642" spans="1:7" ht="15" hidden="1">
      <c r="A642" s="135" t="s">
        <v>30</v>
      </c>
      <c r="B642" s="2"/>
      <c r="C642" s="2"/>
      <c r="D642" s="2"/>
      <c r="E642" s="2"/>
      <c r="F642" s="2"/>
      <c r="G642" s="136"/>
    </row>
    <row r="643" spans="1:7" ht="15" hidden="1">
      <c r="A643" s="207" t="s">
        <v>31</v>
      </c>
      <c r="B643" s="208"/>
      <c r="C643" s="209"/>
      <c r="D643" s="121" t="s">
        <v>112</v>
      </c>
      <c r="E643" s="121" t="s">
        <v>33</v>
      </c>
      <c r="F643" s="2"/>
      <c r="G643" s="136"/>
    </row>
    <row r="644" spans="1:7" ht="15" hidden="1" customHeight="1">
      <c r="A644" s="172" t="s">
        <v>64</v>
      </c>
      <c r="B644" s="173"/>
      <c r="C644" s="174"/>
      <c r="D644" s="3" t="s">
        <v>35</v>
      </c>
      <c r="E644" s="122">
        <f t="shared" ref="E644:E649" si="69">E608*1.06</f>
        <v>4469.0480257295876</v>
      </c>
      <c r="G644" s="147"/>
    </row>
    <row r="645" spans="1:7" ht="15" hidden="1" customHeight="1">
      <c r="A645" s="172" t="s">
        <v>73</v>
      </c>
      <c r="B645" s="173"/>
      <c r="C645" s="174"/>
      <c r="D645" s="3" t="s">
        <v>38</v>
      </c>
      <c r="E645" s="122">
        <f t="shared" si="69"/>
        <v>3910.4170225133889</v>
      </c>
      <c r="G645" s="147"/>
    </row>
    <row r="646" spans="1:7" ht="15" hidden="1" customHeight="1">
      <c r="A646" s="172" t="s">
        <v>66</v>
      </c>
      <c r="B646" s="173"/>
      <c r="C646" s="174"/>
      <c r="D646" s="3" t="s">
        <v>41</v>
      </c>
      <c r="E646" s="122">
        <f t="shared" si="69"/>
        <v>3351.7860192971907</v>
      </c>
      <c r="G646" s="147"/>
    </row>
    <row r="647" spans="1:7" ht="15" hidden="1" customHeight="1">
      <c r="A647" s="172" t="s">
        <v>67</v>
      </c>
      <c r="B647" s="173"/>
      <c r="C647" s="174"/>
      <c r="D647" s="3" t="s">
        <v>122</v>
      </c>
      <c r="E647" s="122">
        <f t="shared" si="69"/>
        <v>2793.1550160809925</v>
      </c>
      <c r="G647" s="147"/>
    </row>
    <row r="648" spans="1:7" ht="15" hidden="1" customHeight="1">
      <c r="A648" s="172" t="s">
        <v>68</v>
      </c>
      <c r="B648" s="173"/>
      <c r="C648" s="174"/>
      <c r="D648" s="3" t="s">
        <v>47</v>
      </c>
      <c r="E648" s="122">
        <f t="shared" si="69"/>
        <v>2234.5240128647938</v>
      </c>
      <c r="F648" s="4"/>
      <c r="G648" s="148"/>
    </row>
    <row r="649" spans="1:7" ht="15" hidden="1" customHeight="1">
      <c r="A649" s="172" t="s">
        <v>60</v>
      </c>
      <c r="B649" s="173"/>
      <c r="C649" s="174"/>
      <c r="D649" s="3" t="s">
        <v>50</v>
      </c>
      <c r="E649" s="122">
        <f t="shared" si="69"/>
        <v>1339.8941166966022</v>
      </c>
      <c r="F649" s="4"/>
      <c r="G649" s="148"/>
    </row>
    <row r="650" spans="1:7" ht="15" hidden="1" customHeight="1">
      <c r="A650" s="172" t="s">
        <v>123</v>
      </c>
      <c r="B650" s="173"/>
      <c r="C650" s="174"/>
      <c r="D650" s="3" t="s">
        <v>113</v>
      </c>
      <c r="E650" s="122">
        <v>4469.0480257295876</v>
      </c>
      <c r="F650" s="4"/>
      <c r="G650" s="148"/>
    </row>
    <row r="651" spans="1:7" ht="40.5" hidden="1" customHeight="1">
      <c r="A651" s="172" t="s">
        <v>124</v>
      </c>
      <c r="B651" s="173"/>
      <c r="C651" s="174"/>
      <c r="D651" s="3" t="s">
        <v>114</v>
      </c>
      <c r="E651" s="122">
        <v>3910.4170225133889</v>
      </c>
      <c r="F651" s="4"/>
      <c r="G651" s="148"/>
    </row>
    <row r="652" spans="1:7" ht="15" hidden="1" customHeight="1">
      <c r="A652" s="172" t="s">
        <v>125</v>
      </c>
      <c r="B652" s="173"/>
      <c r="C652" s="174"/>
      <c r="D652" s="3" t="s">
        <v>115</v>
      </c>
      <c r="E652" s="122">
        <v>3351.7860192971907</v>
      </c>
      <c r="F652" s="4"/>
      <c r="G652" s="148"/>
    </row>
    <row r="653" spans="1:7" ht="15" hidden="1" customHeight="1">
      <c r="A653" s="172" t="s">
        <v>126</v>
      </c>
      <c r="B653" s="173"/>
      <c r="C653" s="174"/>
      <c r="D653" s="3" t="s">
        <v>116</v>
      </c>
      <c r="E653" s="122">
        <v>2793.1550160809925</v>
      </c>
      <c r="F653" s="4"/>
      <c r="G653" s="148"/>
    </row>
    <row r="654" spans="1:7" ht="15" hidden="1">
      <c r="A654" s="154"/>
      <c r="F654" s="4"/>
      <c r="G654" s="148"/>
    </row>
    <row r="655" spans="1:7" ht="20.25" hidden="1" customHeight="1">
      <c r="A655" s="154"/>
      <c r="F655" s="4"/>
      <c r="G655" s="148"/>
    </row>
    <row r="656" spans="1:7" ht="15" hidden="1">
      <c r="A656" s="204"/>
      <c r="B656" s="205"/>
      <c r="C656" s="206"/>
      <c r="D656" s="3" t="s">
        <v>95</v>
      </c>
      <c r="E656" s="122">
        <f>E614*1.06</f>
        <v>422.42424237695235</v>
      </c>
      <c r="G656" s="147"/>
    </row>
    <row r="657" spans="1:7" ht="18.75" hidden="1" customHeight="1">
      <c r="A657" s="137"/>
      <c r="B657" s="178" t="s">
        <v>127</v>
      </c>
      <c r="C657" s="179"/>
      <c r="D657" s="3" t="s">
        <v>128</v>
      </c>
      <c r="E657" s="122">
        <v>1153.23</v>
      </c>
      <c r="G657" s="147"/>
    </row>
    <row r="658" spans="1:7" ht="18.75" hidden="1" customHeight="1">
      <c r="A658" s="137"/>
      <c r="B658" s="123"/>
      <c r="C658" s="124"/>
      <c r="D658" s="3" t="s">
        <v>129</v>
      </c>
      <c r="E658" s="122">
        <v>6613.11</v>
      </c>
      <c r="G658" s="147"/>
    </row>
    <row r="659" spans="1:7" ht="15" hidden="1">
      <c r="A659" s="204"/>
      <c r="B659" s="205"/>
      <c r="C659" s="206"/>
      <c r="D659" s="3" t="s">
        <v>130</v>
      </c>
      <c r="E659" s="122">
        <f t="shared" ref="E659:E664" si="70">E615*1.06</f>
        <v>1955.2021027330834</v>
      </c>
      <c r="G659" s="147"/>
    </row>
    <row r="660" spans="1:7" ht="15" hidden="1">
      <c r="A660" s="204"/>
      <c r="B660" s="205"/>
      <c r="C660" s="206"/>
      <c r="D660" s="3" t="s">
        <v>131</v>
      </c>
      <c r="E660" s="122">
        <f t="shared" si="70"/>
        <v>1172.3881265386922</v>
      </c>
      <c r="G660" s="147"/>
    </row>
    <row r="661" spans="1:7" ht="15" hidden="1" customHeight="1">
      <c r="A661" s="204" t="s">
        <v>117</v>
      </c>
      <c r="B661" s="205"/>
      <c r="C661" s="206"/>
      <c r="D661" s="3" t="s">
        <v>132</v>
      </c>
      <c r="E661" s="122">
        <f t="shared" si="70"/>
        <v>13402.286416291234</v>
      </c>
      <c r="G661" s="147"/>
    </row>
    <row r="662" spans="1:7" ht="15" hidden="1">
      <c r="A662" s="204"/>
      <c r="B662" s="205"/>
      <c r="C662" s="206"/>
      <c r="D662" s="3" t="s">
        <v>118</v>
      </c>
      <c r="E662" s="122">
        <f t="shared" si="70"/>
        <v>9051.6474000000017</v>
      </c>
      <c r="G662" s="147"/>
    </row>
    <row r="663" spans="1:7" ht="15" hidden="1">
      <c r="A663" s="204"/>
      <c r="B663" s="205"/>
      <c r="C663" s="206"/>
      <c r="D663" s="3" t="s">
        <v>119</v>
      </c>
      <c r="E663" s="122">
        <f t="shared" si="70"/>
        <v>6613.1068000000005</v>
      </c>
      <c r="G663" s="147"/>
    </row>
    <row r="664" spans="1:7" ht="15" hidden="1">
      <c r="A664" s="218"/>
      <c r="B664" s="219"/>
      <c r="C664" s="220"/>
      <c r="D664" s="149" t="s">
        <v>120</v>
      </c>
      <c r="E664" s="150">
        <f t="shared" si="70"/>
        <v>1339.893</v>
      </c>
      <c r="F664" s="151"/>
      <c r="G664" s="152"/>
    </row>
    <row r="665" spans="1:7" hidden="1"/>
    <row r="666" spans="1:7" hidden="1"/>
    <row r="667" spans="1:7" hidden="1"/>
    <row r="668" spans="1:7" hidden="1"/>
    <row r="669" spans="1:7" hidden="1"/>
    <row r="670" spans="1:7" ht="26.25">
      <c r="A670" s="321">
        <v>2025</v>
      </c>
      <c r="B670" s="322"/>
      <c r="C670" s="322"/>
      <c r="D670" s="322"/>
      <c r="E670" s="322"/>
      <c r="F670" s="322"/>
      <c r="G670" s="323"/>
    </row>
    <row r="671" spans="1:7" ht="16.5" customHeight="1">
      <c r="A671" s="193" t="s">
        <v>133</v>
      </c>
      <c r="B671" s="194"/>
      <c r="C671" s="194"/>
      <c r="D671" s="194"/>
      <c r="E671" s="194"/>
      <c r="F671" s="194"/>
      <c r="G671" s="195"/>
    </row>
    <row r="672" spans="1:7" ht="15.75" customHeight="1">
      <c r="A672" s="196"/>
      <c r="B672" s="197"/>
      <c r="C672" s="197"/>
      <c r="D672" s="197"/>
      <c r="E672" s="197"/>
      <c r="F672" s="197"/>
      <c r="G672" s="198"/>
    </row>
    <row r="673" spans="1:7">
      <c r="A673" s="199" t="s">
        <v>6</v>
      </c>
      <c r="B673" s="200"/>
      <c r="C673" s="200"/>
      <c r="D673" s="200"/>
      <c r="E673" s="200"/>
      <c r="F673" s="200"/>
      <c r="G673" s="201"/>
    </row>
    <row r="674" spans="1:7" ht="16.5" thickBot="1">
      <c r="A674" s="158" t="s">
        <v>7</v>
      </c>
      <c r="B674" s="159" t="s">
        <v>8</v>
      </c>
      <c r="C674" s="159"/>
      <c r="D674" s="159"/>
      <c r="E674" s="159" t="s">
        <v>9</v>
      </c>
      <c r="F674" s="159"/>
      <c r="G674" s="160"/>
    </row>
    <row r="675" spans="1:7" ht="15.75" thickBot="1">
      <c r="A675" s="161"/>
      <c r="B675" s="162" t="s">
        <v>10</v>
      </c>
      <c r="C675" s="163" t="s">
        <v>11</v>
      </c>
      <c r="D675" s="163" t="s">
        <v>12</v>
      </c>
      <c r="E675" s="163" t="s">
        <v>10</v>
      </c>
      <c r="F675" s="163" t="s">
        <v>11</v>
      </c>
      <c r="G675" s="164" t="s">
        <v>12</v>
      </c>
    </row>
    <row r="676" spans="1:7" ht="15">
      <c r="A676" s="130" t="s">
        <v>13</v>
      </c>
      <c r="B676" s="113">
        <f>B630*1.06</f>
        <v>7135.7708175245698</v>
      </c>
      <c r="C676" s="113">
        <f>C630*1.06</f>
        <v>14271.54163504914</v>
      </c>
      <c r="D676" s="114">
        <f>B676+C676</f>
        <v>21407.312452573708</v>
      </c>
      <c r="E676" s="114">
        <f>E630*1.06</f>
        <v>4281.4597733007304</v>
      </c>
      <c r="F676" s="114">
        <f>F630*1.06</f>
        <v>14271.54163504914</v>
      </c>
      <c r="G676" s="131">
        <f>E676+F676</f>
        <v>18553.001408349868</v>
      </c>
    </row>
    <row r="677" spans="1:7" ht="15">
      <c r="A677" s="130" t="s">
        <v>14</v>
      </c>
      <c r="B677" s="113">
        <f>B631*1.06</f>
        <v>5464.0048970817925</v>
      </c>
      <c r="C677" s="113">
        <f>C631*1.06</f>
        <v>10928.009794163585</v>
      </c>
      <c r="D677" s="114">
        <f>B677+C677</f>
        <v>16392.014691245378</v>
      </c>
      <c r="E677" s="114">
        <f>E631*1.06</f>
        <v>3278.4138071051211</v>
      </c>
      <c r="F677" s="114">
        <f>F631*1.06</f>
        <v>10928.009794163585</v>
      </c>
      <c r="G677" s="131">
        <f>E677+F677</f>
        <v>14206.423601268707</v>
      </c>
    </row>
    <row r="678" spans="1:7" ht="15">
      <c r="A678" s="130" t="s">
        <v>15</v>
      </c>
      <c r="B678" s="113">
        <f>B632*1.06</f>
        <v>4604.9305152740908</v>
      </c>
      <c r="C678" s="113">
        <f>C632*1.06</f>
        <v>9209.8610305481816</v>
      </c>
      <c r="D678" s="114">
        <f>B678+C678</f>
        <v>13814.791545822272</v>
      </c>
      <c r="E678" s="114">
        <f>E632*1.06</f>
        <v>2762.9583091644549</v>
      </c>
      <c r="F678" s="114">
        <f>F632*1.06</f>
        <v>9209.8610305481816</v>
      </c>
      <c r="G678" s="131">
        <f>E678+F678</f>
        <v>11972.819339712636</v>
      </c>
    </row>
    <row r="679" spans="1:7" ht="15">
      <c r="A679" s="130" t="s">
        <v>16</v>
      </c>
      <c r="B679" s="113">
        <f>B633*1.06</f>
        <v>3690.2891069356228</v>
      </c>
      <c r="C679" s="113">
        <f>C633*1.06</f>
        <v>7380.5782138712457</v>
      </c>
      <c r="D679" s="114">
        <f>B679+C679</f>
        <v>11070.867320806869</v>
      </c>
      <c r="E679" s="114">
        <f>E633*1.06</f>
        <v>2214.1625953053285</v>
      </c>
      <c r="F679" s="114">
        <f>F633*1.06</f>
        <v>7380.5782138712457</v>
      </c>
      <c r="G679" s="131">
        <f>E679+F679</f>
        <v>9594.7408091765737</v>
      </c>
    </row>
    <row r="680" spans="1:7" ht="15.75" thickBot="1">
      <c r="A680" s="132" t="s">
        <v>17</v>
      </c>
      <c r="B680" s="113">
        <f>B634*1.06</f>
        <v>2696.1148444868572</v>
      </c>
      <c r="C680" s="113">
        <f>C634*1.06</f>
        <v>5392.2296889737145</v>
      </c>
      <c r="D680" s="114">
        <f>B680+C680</f>
        <v>8088.3445334605713</v>
      </c>
      <c r="E680" s="114">
        <f>E634*1.06</f>
        <v>1617.6661894781025</v>
      </c>
      <c r="F680" s="114">
        <f>F634*1.06</f>
        <v>5392.2296889737145</v>
      </c>
      <c r="G680" s="131">
        <f>E680+F680</f>
        <v>7009.8958784518172</v>
      </c>
    </row>
    <row r="681" spans="1:7" ht="15.75" thickBot="1">
      <c r="A681" s="133" t="s">
        <v>7</v>
      </c>
      <c r="B681" s="110" t="s">
        <v>19</v>
      </c>
      <c r="C681" s="110"/>
      <c r="D681" s="110"/>
      <c r="E681" s="110" t="s">
        <v>9</v>
      </c>
      <c r="F681" s="110"/>
      <c r="G681" s="129"/>
    </row>
    <row r="682" spans="1:7" ht="15">
      <c r="A682" s="134"/>
      <c r="B682" s="202" t="s">
        <v>20</v>
      </c>
      <c r="C682" s="202"/>
      <c r="D682" s="202"/>
      <c r="E682" s="202" t="s">
        <v>20</v>
      </c>
      <c r="F682" s="202"/>
      <c r="G682" s="203"/>
    </row>
    <row r="683" spans="1:7" ht="15">
      <c r="A683" s="135" t="s">
        <v>93</v>
      </c>
      <c r="B683" s="186">
        <f>B637*1.06</f>
        <v>4411.5599801610315</v>
      </c>
      <c r="C683" s="186"/>
      <c r="D683" s="186"/>
      <c r="E683" s="186">
        <f>E637*1.06</f>
        <v>2646.9332708826073</v>
      </c>
      <c r="F683" s="186"/>
      <c r="G683" s="187"/>
    </row>
    <row r="684" spans="1:7" ht="15">
      <c r="A684" s="135" t="s">
        <v>22</v>
      </c>
      <c r="B684" s="186">
        <f>B638*1.06</f>
        <v>3377.5921185170041</v>
      </c>
      <c r="C684" s="186"/>
      <c r="D684" s="186"/>
      <c r="E684" s="186">
        <f>E638*1.06</f>
        <v>2026.5525538961915</v>
      </c>
      <c r="F684" s="186"/>
      <c r="G684" s="187"/>
    </row>
    <row r="685" spans="1:7" ht="15">
      <c r="A685" s="135" t="s">
        <v>23</v>
      </c>
      <c r="B685" s="186">
        <f>B639*1.06</f>
        <v>2410.0873115889954</v>
      </c>
      <c r="C685" s="186"/>
      <c r="D685" s="186"/>
      <c r="E685" s="186">
        <f>E639*1.06</f>
        <v>1446.0605385954309</v>
      </c>
      <c r="F685" s="186"/>
      <c r="G685" s="187"/>
    </row>
    <row r="686" spans="1:7" ht="15">
      <c r="A686" s="135" t="s">
        <v>24</v>
      </c>
      <c r="B686" s="186">
        <f>B640*1.06</f>
        <v>2094.2383549172878</v>
      </c>
      <c r="C686" s="186"/>
      <c r="D686" s="186"/>
      <c r="E686" s="186">
        <f>E640*1.06</f>
        <v>1256.5348613083388</v>
      </c>
      <c r="F686" s="186"/>
      <c r="G686" s="187"/>
    </row>
    <row r="687" spans="1:7" ht="15">
      <c r="A687" s="135" t="s">
        <v>94</v>
      </c>
      <c r="B687" s="186">
        <f>B641*1.06</f>
        <v>4308.2922616621645</v>
      </c>
      <c r="C687" s="186"/>
      <c r="D687" s="186"/>
      <c r="E687" s="186">
        <f>E641*1.06</f>
        <v>2584.9807914253215</v>
      </c>
      <c r="F687" s="186"/>
      <c r="G687" s="187"/>
    </row>
    <row r="688" spans="1:7" ht="15">
      <c r="A688" s="135" t="s">
        <v>30</v>
      </c>
      <c r="B688" s="2"/>
      <c r="C688" s="2"/>
      <c r="D688" s="2"/>
      <c r="E688" s="2"/>
      <c r="F688" s="2"/>
      <c r="G688" s="136"/>
    </row>
    <row r="689" spans="1:7" ht="15">
      <c r="A689" s="188" t="s">
        <v>31</v>
      </c>
      <c r="B689" s="189"/>
      <c r="C689" s="189"/>
      <c r="D689" s="121" t="s">
        <v>112</v>
      </c>
      <c r="E689" s="121" t="s">
        <v>33</v>
      </c>
      <c r="F689" s="2"/>
      <c r="G689" s="136"/>
    </row>
    <row r="690" spans="1:7" ht="15">
      <c r="A690" s="180" t="s">
        <v>64</v>
      </c>
      <c r="B690" s="181"/>
      <c r="C690" s="182"/>
      <c r="D690" s="3" t="s">
        <v>35</v>
      </c>
      <c r="E690" s="122">
        <f>E644*1.06</f>
        <v>4737.1909072733633</v>
      </c>
      <c r="G690" s="147"/>
    </row>
    <row r="691" spans="1:7" ht="15">
      <c r="A691" s="190" t="s">
        <v>73</v>
      </c>
      <c r="B691" s="191"/>
      <c r="C691" s="192"/>
      <c r="D691" s="3" t="s">
        <v>38</v>
      </c>
      <c r="E691" s="122">
        <f>E645*1.06</f>
        <v>4145.0420438641922</v>
      </c>
      <c r="G691" s="147"/>
    </row>
    <row r="692" spans="1:7" ht="15">
      <c r="A692" s="180" t="s">
        <v>66</v>
      </c>
      <c r="B692" s="181"/>
      <c r="C692" s="182"/>
      <c r="D692" s="3" t="s">
        <v>41</v>
      </c>
      <c r="E692" s="122">
        <f>E646*1.06</f>
        <v>3552.8931804550225</v>
      </c>
      <c r="G692" s="147"/>
    </row>
    <row r="693" spans="1:7" ht="15">
      <c r="A693" s="180" t="s">
        <v>67</v>
      </c>
      <c r="B693" s="181"/>
      <c r="C693" s="182"/>
      <c r="D693" s="3" t="s">
        <v>122</v>
      </c>
      <c r="E693" s="122">
        <f>E647*1.06</f>
        <v>2960.7443170458523</v>
      </c>
      <c r="G693" s="147"/>
    </row>
    <row r="694" spans="1:7" ht="15">
      <c r="A694" s="180" t="s">
        <v>68</v>
      </c>
      <c r="B694" s="181"/>
      <c r="C694" s="182"/>
      <c r="D694" s="3" t="s">
        <v>47</v>
      </c>
      <c r="E694" s="122">
        <f>E648*1.06</f>
        <v>2368.5954536366817</v>
      </c>
      <c r="F694" s="4"/>
      <c r="G694" s="148"/>
    </row>
    <row r="695" spans="1:7" ht="15">
      <c r="A695" s="180" t="s">
        <v>60</v>
      </c>
      <c r="B695" s="181"/>
      <c r="C695" s="182"/>
      <c r="D695" s="3" t="s">
        <v>50</v>
      </c>
      <c r="E695" s="122">
        <f>E649*1.06</f>
        <v>1420.2877636983983</v>
      </c>
      <c r="F695" s="4"/>
      <c r="G695" s="148"/>
    </row>
    <row r="696" spans="1:7" ht="15">
      <c r="A696" s="172" t="s">
        <v>123</v>
      </c>
      <c r="B696" s="173"/>
      <c r="C696" s="174"/>
      <c r="D696" s="3" t="s">
        <v>113</v>
      </c>
      <c r="E696" s="122">
        <f>E650*1.06</f>
        <v>4737.1909072733633</v>
      </c>
      <c r="F696" s="4"/>
      <c r="G696" s="148"/>
    </row>
    <row r="697" spans="1:7" ht="15">
      <c r="A697" s="183" t="s">
        <v>124</v>
      </c>
      <c r="B697" s="184"/>
      <c r="C697" s="185"/>
      <c r="D697" s="3" t="s">
        <v>114</v>
      </c>
      <c r="E697" s="122">
        <f>E651*1.06</f>
        <v>4145.0420438641922</v>
      </c>
      <c r="F697" s="4"/>
      <c r="G697" s="148"/>
    </row>
    <row r="698" spans="1:7" ht="15">
      <c r="A698" s="172" t="s">
        <v>125</v>
      </c>
      <c r="B698" s="173"/>
      <c r="C698" s="174"/>
      <c r="D698" s="3" t="s">
        <v>115</v>
      </c>
      <c r="E698" s="122">
        <f>E652*1.06</f>
        <v>3552.8931804550225</v>
      </c>
      <c r="F698" s="4"/>
      <c r="G698" s="148"/>
    </row>
    <row r="699" spans="1:7" ht="15">
      <c r="A699" s="172" t="s">
        <v>126</v>
      </c>
      <c r="B699" s="173"/>
      <c r="C699" s="174"/>
      <c r="D699" s="3" t="s">
        <v>116</v>
      </c>
      <c r="E699" s="122">
        <f>E653*1.06</f>
        <v>2960.7443170458523</v>
      </c>
      <c r="F699" s="4"/>
      <c r="G699" s="148"/>
    </row>
    <row r="700" spans="1:7" ht="24" customHeight="1">
      <c r="A700" s="175" t="s">
        <v>134</v>
      </c>
      <c r="B700" s="176"/>
      <c r="C700" s="177"/>
      <c r="D700" s="3" t="s">
        <v>135</v>
      </c>
      <c r="E700" s="122">
        <v>3351.79</v>
      </c>
      <c r="F700" s="4"/>
      <c r="G700" s="148"/>
    </row>
    <row r="701" spans="1:7" ht="15">
      <c r="A701" s="155" t="s">
        <v>136</v>
      </c>
      <c r="B701" s="125"/>
      <c r="C701" s="125"/>
      <c r="D701" s="3" t="s">
        <v>137</v>
      </c>
      <c r="E701" s="122">
        <v>1172.3900000000001</v>
      </c>
      <c r="F701" s="4"/>
      <c r="G701" s="148"/>
    </row>
    <row r="702" spans="1:7" ht="15">
      <c r="A702" s="166"/>
      <c r="B702" s="167"/>
      <c r="C702" s="168"/>
      <c r="D702" s="3" t="s">
        <v>95</v>
      </c>
      <c r="E702" s="122">
        <f>E656*1.06</f>
        <v>447.76969691956953</v>
      </c>
      <c r="G702" s="147"/>
    </row>
    <row r="703" spans="1:7" ht="15">
      <c r="A703" s="137"/>
      <c r="B703" s="178" t="s">
        <v>127</v>
      </c>
      <c r="C703" s="179"/>
      <c r="D703" s="3" t="s">
        <v>128</v>
      </c>
      <c r="E703" s="122">
        <f>E657*1.06</f>
        <v>1222.4238</v>
      </c>
      <c r="G703" s="147"/>
    </row>
    <row r="704" spans="1:7" ht="15">
      <c r="A704" s="137"/>
      <c r="B704" s="123"/>
      <c r="C704" s="124"/>
      <c r="D704" s="3" t="s">
        <v>129</v>
      </c>
      <c r="E704" s="122">
        <f>E658*1.06</f>
        <v>7009.8966</v>
      </c>
      <c r="G704" s="147"/>
    </row>
    <row r="705" spans="1:7" ht="15">
      <c r="A705" s="166"/>
      <c r="B705" s="167"/>
      <c r="C705" s="168"/>
      <c r="D705" s="3" t="s">
        <v>130</v>
      </c>
      <c r="E705" s="122">
        <f>E659*1.06</f>
        <v>2072.5142288970683</v>
      </c>
      <c r="G705" s="147"/>
    </row>
    <row r="706" spans="1:7" ht="15">
      <c r="A706" s="166"/>
      <c r="B706" s="167"/>
      <c r="C706" s="168"/>
      <c r="D706" s="3" t="s">
        <v>131</v>
      </c>
      <c r="E706" s="122">
        <f>E660*1.06</f>
        <v>1242.7314141310137</v>
      </c>
      <c r="G706" s="147"/>
    </row>
    <row r="707" spans="1:7" ht="15">
      <c r="A707" s="166" t="s">
        <v>117</v>
      </c>
      <c r="B707" s="167"/>
      <c r="C707" s="168"/>
      <c r="D707" s="3" t="s">
        <v>132</v>
      </c>
      <c r="E707" s="122">
        <f>E661*1.06</f>
        <v>14206.423601268709</v>
      </c>
      <c r="G707" s="147"/>
    </row>
    <row r="708" spans="1:7" ht="15">
      <c r="A708" s="166"/>
      <c r="B708" s="167"/>
      <c r="C708" s="168"/>
      <c r="D708" s="3" t="s">
        <v>118</v>
      </c>
      <c r="E708" s="122">
        <f>E662*1.06-0.01</f>
        <v>9594.7362440000015</v>
      </c>
      <c r="G708" s="147"/>
    </row>
    <row r="709" spans="1:7" ht="15">
      <c r="A709" s="166"/>
      <c r="B709" s="167"/>
      <c r="C709" s="168"/>
      <c r="D709" s="3" t="s">
        <v>119</v>
      </c>
      <c r="E709" s="122">
        <f>E663*1.06+0.01</f>
        <v>7009.9032080000006</v>
      </c>
      <c r="G709" s="147"/>
    </row>
    <row r="710" spans="1:7" ht="15.75" thickBot="1">
      <c r="A710" s="169"/>
      <c r="B710" s="170"/>
      <c r="C710" s="171"/>
      <c r="D710" s="149" t="s">
        <v>120</v>
      </c>
      <c r="E710" s="150">
        <f>E664*1.06</f>
        <v>1420.2865800000002</v>
      </c>
      <c r="F710" s="151"/>
      <c r="G710" s="152"/>
    </row>
  </sheetData>
  <sheetProtection selectLockedCells="1" selectUnlockedCells="1"/>
  <mergeCells count="642">
    <mergeCell ref="A670:G670"/>
    <mergeCell ref="A664:C664"/>
    <mergeCell ref="E10:G10"/>
    <mergeCell ref="B10:D10"/>
    <mergeCell ref="A10:A11"/>
    <mergeCell ref="A9:G9"/>
    <mergeCell ref="E8:G8"/>
    <mergeCell ref="F7:G7"/>
    <mergeCell ref="A3:G3"/>
    <mergeCell ref="B24:D24"/>
    <mergeCell ref="E24:G24"/>
    <mergeCell ref="B25:D25"/>
    <mergeCell ref="E25:G25"/>
    <mergeCell ref="A32:C32"/>
    <mergeCell ref="A33:C33"/>
    <mergeCell ref="A34:C34"/>
    <mergeCell ref="A35:C35"/>
    <mergeCell ref="A36:C36"/>
    <mergeCell ref="A37:C37"/>
    <mergeCell ref="B26:D26"/>
    <mergeCell ref="E26:G26"/>
    <mergeCell ref="B27:D27"/>
    <mergeCell ref="E27:G27"/>
    <mergeCell ref="A30:G30"/>
    <mergeCell ref="A2:G2"/>
    <mergeCell ref="A4:G4"/>
    <mergeCell ref="A5:G5"/>
    <mergeCell ref="A18:A19"/>
    <mergeCell ref="B18:D18"/>
    <mergeCell ref="E18:G18"/>
    <mergeCell ref="B19:D19"/>
    <mergeCell ref="E19:G19"/>
    <mergeCell ref="B23:D23"/>
    <mergeCell ref="E23:G23"/>
    <mergeCell ref="B20:D20"/>
    <mergeCell ref="E20:G20"/>
    <mergeCell ref="B21:D21"/>
    <mergeCell ref="E21:G21"/>
    <mergeCell ref="B22:D22"/>
    <mergeCell ref="E22:G22"/>
    <mergeCell ref="A31:C31"/>
    <mergeCell ref="B53:D53"/>
    <mergeCell ref="E53:G53"/>
    <mergeCell ref="B54:D54"/>
    <mergeCell ref="E54:G54"/>
    <mergeCell ref="B55:D55"/>
    <mergeCell ref="E55:G55"/>
    <mergeCell ref="F41:G41"/>
    <mergeCell ref="A42:G42"/>
    <mergeCell ref="A43:A44"/>
    <mergeCell ref="B43:D43"/>
    <mergeCell ref="E43:G43"/>
    <mergeCell ref="A51:A52"/>
    <mergeCell ref="B51:D51"/>
    <mergeCell ref="E51:G51"/>
    <mergeCell ref="B52:D52"/>
    <mergeCell ref="E52:G52"/>
    <mergeCell ref="B59:D59"/>
    <mergeCell ref="E59:G59"/>
    <mergeCell ref="B60:D60"/>
    <mergeCell ref="E60:G60"/>
    <mergeCell ref="A63:G63"/>
    <mergeCell ref="A64:C64"/>
    <mergeCell ref="B56:D56"/>
    <mergeCell ref="E56:G56"/>
    <mergeCell ref="B57:D57"/>
    <mergeCell ref="E57:G57"/>
    <mergeCell ref="B58:D58"/>
    <mergeCell ref="E58:G58"/>
    <mergeCell ref="A71:C71"/>
    <mergeCell ref="F74:G74"/>
    <mergeCell ref="A75:G75"/>
    <mergeCell ref="A76:A77"/>
    <mergeCell ref="B76:D76"/>
    <mergeCell ref="E76:G76"/>
    <mergeCell ref="A65:C65"/>
    <mergeCell ref="A66:C66"/>
    <mergeCell ref="A67:C67"/>
    <mergeCell ref="A68:C68"/>
    <mergeCell ref="A69:C69"/>
    <mergeCell ref="A70:C70"/>
    <mergeCell ref="B87:D87"/>
    <mergeCell ref="E87:G87"/>
    <mergeCell ref="B88:D88"/>
    <mergeCell ref="E88:G88"/>
    <mergeCell ref="B89:D89"/>
    <mergeCell ref="E89:G89"/>
    <mergeCell ref="A84:A85"/>
    <mergeCell ref="B84:D84"/>
    <mergeCell ref="E84:G84"/>
    <mergeCell ref="B85:D85"/>
    <mergeCell ref="E85:G85"/>
    <mergeCell ref="B86:D86"/>
    <mergeCell ref="E86:G86"/>
    <mergeCell ref="B93:D93"/>
    <mergeCell ref="E93:G93"/>
    <mergeCell ref="B94:D94"/>
    <mergeCell ref="E94:G94"/>
    <mergeCell ref="A96:G96"/>
    <mergeCell ref="A97:C97"/>
    <mergeCell ref="B90:D90"/>
    <mergeCell ref="E90:G90"/>
    <mergeCell ref="B91:D91"/>
    <mergeCell ref="E91:G91"/>
    <mergeCell ref="B92:D92"/>
    <mergeCell ref="E92:G92"/>
    <mergeCell ref="A104:C104"/>
    <mergeCell ref="A107:G107"/>
    <mergeCell ref="A108:G108"/>
    <mergeCell ref="A109:G109"/>
    <mergeCell ref="A110:A111"/>
    <mergeCell ref="B110:D110"/>
    <mergeCell ref="E110:G110"/>
    <mergeCell ref="A98:C98"/>
    <mergeCell ref="A99:C99"/>
    <mergeCell ref="A100:C100"/>
    <mergeCell ref="A101:C101"/>
    <mergeCell ref="A102:C102"/>
    <mergeCell ref="A103:C103"/>
    <mergeCell ref="B121:D121"/>
    <mergeCell ref="E121:G121"/>
    <mergeCell ref="B122:D122"/>
    <mergeCell ref="E122:G122"/>
    <mergeCell ref="B123:D123"/>
    <mergeCell ref="E123:G123"/>
    <mergeCell ref="A118:A119"/>
    <mergeCell ref="B118:D118"/>
    <mergeCell ref="E118:G118"/>
    <mergeCell ref="B119:D119"/>
    <mergeCell ref="E119:G119"/>
    <mergeCell ref="B120:D120"/>
    <mergeCell ref="E120:G120"/>
    <mergeCell ref="B127:D127"/>
    <mergeCell ref="E127:G127"/>
    <mergeCell ref="B128:D128"/>
    <mergeCell ref="E128:G128"/>
    <mergeCell ref="A130:G130"/>
    <mergeCell ref="A131:C131"/>
    <mergeCell ref="B124:D124"/>
    <mergeCell ref="E124:G124"/>
    <mergeCell ref="B125:D125"/>
    <mergeCell ref="E125:G125"/>
    <mergeCell ref="B126:D126"/>
    <mergeCell ref="E126:G126"/>
    <mergeCell ref="A138:C138"/>
    <mergeCell ref="A141:G141"/>
    <mergeCell ref="A143:G143"/>
    <mergeCell ref="A144:G144"/>
    <mergeCell ref="A145:A146"/>
    <mergeCell ref="B145:D145"/>
    <mergeCell ref="E145:G145"/>
    <mergeCell ref="A132:C132"/>
    <mergeCell ref="A133:C133"/>
    <mergeCell ref="A134:C134"/>
    <mergeCell ref="A135:C135"/>
    <mergeCell ref="A136:C136"/>
    <mergeCell ref="A137:C137"/>
    <mergeCell ref="B156:D156"/>
    <mergeCell ref="E156:G156"/>
    <mergeCell ref="B157:D157"/>
    <mergeCell ref="E157:G157"/>
    <mergeCell ref="B158:D158"/>
    <mergeCell ref="E158:G158"/>
    <mergeCell ref="A153:A154"/>
    <mergeCell ref="B153:D153"/>
    <mergeCell ref="E153:G153"/>
    <mergeCell ref="B154:D154"/>
    <mergeCell ref="E154:G154"/>
    <mergeCell ref="B155:D155"/>
    <mergeCell ref="E155:G155"/>
    <mergeCell ref="B162:D162"/>
    <mergeCell ref="E162:G162"/>
    <mergeCell ref="B163:D163"/>
    <mergeCell ref="E163:G163"/>
    <mergeCell ref="A165:G165"/>
    <mergeCell ref="A166:C166"/>
    <mergeCell ref="B159:D159"/>
    <mergeCell ref="E159:G159"/>
    <mergeCell ref="B160:D160"/>
    <mergeCell ref="E160:G160"/>
    <mergeCell ref="B161:D161"/>
    <mergeCell ref="E161:G161"/>
    <mergeCell ref="A173:C173"/>
    <mergeCell ref="A177:G177"/>
    <mergeCell ref="A179:G179"/>
    <mergeCell ref="A180:G180"/>
    <mergeCell ref="A181:A182"/>
    <mergeCell ref="B181:D181"/>
    <mergeCell ref="E181:G181"/>
    <mergeCell ref="A167:C167"/>
    <mergeCell ref="A168:C168"/>
    <mergeCell ref="A169:C169"/>
    <mergeCell ref="A170:C170"/>
    <mergeCell ref="A171:C171"/>
    <mergeCell ref="A172:C172"/>
    <mergeCell ref="B192:D192"/>
    <mergeCell ref="E192:G192"/>
    <mergeCell ref="B193:D193"/>
    <mergeCell ref="E193:G193"/>
    <mergeCell ref="B194:D194"/>
    <mergeCell ref="E194:G194"/>
    <mergeCell ref="A189:A190"/>
    <mergeCell ref="B189:D189"/>
    <mergeCell ref="E189:G189"/>
    <mergeCell ref="B190:D190"/>
    <mergeCell ref="E190:G190"/>
    <mergeCell ref="B191:D191"/>
    <mergeCell ref="E191:G191"/>
    <mergeCell ref="B198:D198"/>
    <mergeCell ref="E198:G198"/>
    <mergeCell ref="B199:D199"/>
    <mergeCell ref="E199:G199"/>
    <mergeCell ref="A201:G201"/>
    <mergeCell ref="A202:C202"/>
    <mergeCell ref="B195:D195"/>
    <mergeCell ref="E195:G195"/>
    <mergeCell ref="B196:D196"/>
    <mergeCell ref="E196:G196"/>
    <mergeCell ref="B197:D197"/>
    <mergeCell ref="E197:G197"/>
    <mergeCell ref="A209:C209"/>
    <mergeCell ref="A214:G214"/>
    <mergeCell ref="A215:E215"/>
    <mergeCell ref="A216:G216"/>
    <mergeCell ref="A217:G217"/>
    <mergeCell ref="A218:A219"/>
    <mergeCell ref="B218:D218"/>
    <mergeCell ref="E218:G218"/>
    <mergeCell ref="A203:C203"/>
    <mergeCell ref="A204:C204"/>
    <mergeCell ref="A205:C205"/>
    <mergeCell ref="A206:C206"/>
    <mergeCell ref="A207:C207"/>
    <mergeCell ref="A208:C208"/>
    <mergeCell ref="B229:D229"/>
    <mergeCell ref="E229:G229"/>
    <mergeCell ref="B230:D230"/>
    <mergeCell ref="E230:G230"/>
    <mergeCell ref="B231:D231"/>
    <mergeCell ref="E231:G231"/>
    <mergeCell ref="A226:A227"/>
    <mergeCell ref="B226:D226"/>
    <mergeCell ref="E226:G226"/>
    <mergeCell ref="B227:D227"/>
    <mergeCell ref="E227:G227"/>
    <mergeCell ref="B228:D228"/>
    <mergeCell ref="E228:G228"/>
    <mergeCell ref="B235:D235"/>
    <mergeCell ref="E235:G235"/>
    <mergeCell ref="B236:D236"/>
    <mergeCell ref="E236:G236"/>
    <mergeCell ref="A238:G238"/>
    <mergeCell ref="A239:C239"/>
    <mergeCell ref="B232:D232"/>
    <mergeCell ref="E232:G232"/>
    <mergeCell ref="B233:D233"/>
    <mergeCell ref="E233:G233"/>
    <mergeCell ref="B234:D234"/>
    <mergeCell ref="E234:G234"/>
    <mergeCell ref="A246:C246"/>
    <mergeCell ref="A249:G249"/>
    <mergeCell ref="A250:E250"/>
    <mergeCell ref="A251:G251"/>
    <mergeCell ref="A252:G252"/>
    <mergeCell ref="A253:A254"/>
    <mergeCell ref="B253:D253"/>
    <mergeCell ref="E253:G253"/>
    <mergeCell ref="A240:C240"/>
    <mergeCell ref="A241:C241"/>
    <mergeCell ref="A242:C242"/>
    <mergeCell ref="A243:C243"/>
    <mergeCell ref="A244:C244"/>
    <mergeCell ref="A245:C245"/>
    <mergeCell ref="B264:D264"/>
    <mergeCell ref="E264:G264"/>
    <mergeCell ref="B265:D265"/>
    <mergeCell ref="E265:G265"/>
    <mergeCell ref="B266:D266"/>
    <mergeCell ref="E266:G266"/>
    <mergeCell ref="A261:A262"/>
    <mergeCell ref="B261:D261"/>
    <mergeCell ref="E261:G261"/>
    <mergeCell ref="B262:D262"/>
    <mergeCell ref="E262:G262"/>
    <mergeCell ref="B263:D263"/>
    <mergeCell ref="E263:G263"/>
    <mergeCell ref="B270:D270"/>
    <mergeCell ref="E270:G270"/>
    <mergeCell ref="B271:D271"/>
    <mergeCell ref="E271:G271"/>
    <mergeCell ref="A273:G273"/>
    <mergeCell ref="A274:C274"/>
    <mergeCell ref="B267:D267"/>
    <mergeCell ref="E267:G267"/>
    <mergeCell ref="B268:D268"/>
    <mergeCell ref="E268:G268"/>
    <mergeCell ref="B269:D269"/>
    <mergeCell ref="E269:G269"/>
    <mergeCell ref="A281:C281"/>
    <mergeCell ref="A284:G284"/>
    <mergeCell ref="A285:G285"/>
    <mergeCell ref="A286:G286"/>
    <mergeCell ref="A287:G287"/>
    <mergeCell ref="A288:G288"/>
    <mergeCell ref="A275:C275"/>
    <mergeCell ref="A276:C276"/>
    <mergeCell ref="A277:C277"/>
    <mergeCell ref="A278:C278"/>
    <mergeCell ref="A279:C279"/>
    <mergeCell ref="A280:C280"/>
    <mergeCell ref="B299:D299"/>
    <mergeCell ref="E299:G299"/>
    <mergeCell ref="B300:D300"/>
    <mergeCell ref="E300:G300"/>
    <mergeCell ref="B301:D301"/>
    <mergeCell ref="E301:G301"/>
    <mergeCell ref="A289:A290"/>
    <mergeCell ref="B289:D289"/>
    <mergeCell ref="E289:G289"/>
    <mergeCell ref="A297:A298"/>
    <mergeCell ref="B297:D297"/>
    <mergeCell ref="E297:G297"/>
    <mergeCell ref="B298:D298"/>
    <mergeCell ref="E298:G298"/>
    <mergeCell ref="B305:D305"/>
    <mergeCell ref="E305:G305"/>
    <mergeCell ref="B306:D306"/>
    <mergeCell ref="E306:G306"/>
    <mergeCell ref="B307:D307"/>
    <mergeCell ref="E307:G307"/>
    <mergeCell ref="B302:D302"/>
    <mergeCell ref="E302:G302"/>
    <mergeCell ref="B303:D303"/>
    <mergeCell ref="E303:G303"/>
    <mergeCell ref="B304:D304"/>
    <mergeCell ref="E304:G304"/>
    <mergeCell ref="A315:C315"/>
    <mergeCell ref="A316:C316"/>
    <mergeCell ref="A317:C317"/>
    <mergeCell ref="A320:G320"/>
    <mergeCell ref="A321:G321"/>
    <mergeCell ref="A322:G322"/>
    <mergeCell ref="A309:G309"/>
    <mergeCell ref="A310:C310"/>
    <mergeCell ref="A311:C311"/>
    <mergeCell ref="A312:C312"/>
    <mergeCell ref="A313:C313"/>
    <mergeCell ref="A314:C314"/>
    <mergeCell ref="B335:D335"/>
    <mergeCell ref="E335:G335"/>
    <mergeCell ref="B336:D336"/>
    <mergeCell ref="E336:G336"/>
    <mergeCell ref="B337:D337"/>
    <mergeCell ref="E337:G337"/>
    <mergeCell ref="A323:G323"/>
    <mergeCell ref="A324:G324"/>
    <mergeCell ref="A325:A326"/>
    <mergeCell ref="B325:D325"/>
    <mergeCell ref="E325:G325"/>
    <mergeCell ref="A333:A334"/>
    <mergeCell ref="B333:D333"/>
    <mergeCell ref="E333:G333"/>
    <mergeCell ref="B334:D334"/>
    <mergeCell ref="E334:G334"/>
    <mergeCell ref="B341:D341"/>
    <mergeCell ref="E341:G341"/>
    <mergeCell ref="B342:D342"/>
    <mergeCell ref="E342:G342"/>
    <mergeCell ref="B343:D343"/>
    <mergeCell ref="E343:G343"/>
    <mergeCell ref="B338:D338"/>
    <mergeCell ref="E338:G338"/>
    <mergeCell ref="B339:D339"/>
    <mergeCell ref="E339:G339"/>
    <mergeCell ref="B340:D340"/>
    <mergeCell ref="E340:G340"/>
    <mergeCell ref="A351:C351"/>
    <mergeCell ref="A352:C352"/>
    <mergeCell ref="A353:C353"/>
    <mergeCell ref="A358:G358"/>
    <mergeCell ref="A359:G359"/>
    <mergeCell ref="A360:G360"/>
    <mergeCell ref="A345:G345"/>
    <mergeCell ref="A346:C346"/>
    <mergeCell ref="A347:C347"/>
    <mergeCell ref="A348:C348"/>
    <mergeCell ref="A349:C349"/>
    <mergeCell ref="A350:C350"/>
    <mergeCell ref="B373:D373"/>
    <mergeCell ref="E373:G373"/>
    <mergeCell ref="B374:D374"/>
    <mergeCell ref="E374:G374"/>
    <mergeCell ref="B375:D375"/>
    <mergeCell ref="E375:G375"/>
    <mergeCell ref="A361:G361"/>
    <mergeCell ref="A362:G362"/>
    <mergeCell ref="A363:A364"/>
    <mergeCell ref="B363:D363"/>
    <mergeCell ref="E363:G363"/>
    <mergeCell ref="A371:A372"/>
    <mergeCell ref="B371:D371"/>
    <mergeCell ref="E371:G371"/>
    <mergeCell ref="B372:D372"/>
    <mergeCell ref="E372:G372"/>
    <mergeCell ref="B379:D379"/>
    <mergeCell ref="E379:G379"/>
    <mergeCell ref="B380:D380"/>
    <mergeCell ref="E380:G380"/>
    <mergeCell ref="B381:D381"/>
    <mergeCell ref="E381:G381"/>
    <mergeCell ref="B376:D376"/>
    <mergeCell ref="E376:G376"/>
    <mergeCell ref="B377:D377"/>
    <mergeCell ref="E377:G377"/>
    <mergeCell ref="B378:D378"/>
    <mergeCell ref="E378:G378"/>
    <mergeCell ref="A389:C389"/>
    <mergeCell ref="A390:C390"/>
    <mergeCell ref="A391:C391"/>
    <mergeCell ref="A394:G394"/>
    <mergeCell ref="A395:G395"/>
    <mergeCell ref="A396:G396"/>
    <mergeCell ref="A383:G383"/>
    <mergeCell ref="A384:C384"/>
    <mergeCell ref="A385:C385"/>
    <mergeCell ref="A386:C386"/>
    <mergeCell ref="A387:C387"/>
    <mergeCell ref="A388:C388"/>
    <mergeCell ref="B409:C409"/>
    <mergeCell ref="E409:G409"/>
    <mergeCell ref="B410:C410"/>
    <mergeCell ref="E410:G410"/>
    <mergeCell ref="A412:C412"/>
    <mergeCell ref="A420:G420"/>
    <mergeCell ref="B406:C406"/>
    <mergeCell ref="E406:G406"/>
    <mergeCell ref="B407:C407"/>
    <mergeCell ref="E407:G407"/>
    <mergeCell ref="B408:C408"/>
    <mergeCell ref="E408:G408"/>
    <mergeCell ref="B433:D433"/>
    <mergeCell ref="E433:G433"/>
    <mergeCell ref="B434:D434"/>
    <mergeCell ref="E434:G434"/>
    <mergeCell ref="B435:D435"/>
    <mergeCell ref="E435:G435"/>
    <mergeCell ref="A421:G421"/>
    <mergeCell ref="A422:G422"/>
    <mergeCell ref="B431:D431"/>
    <mergeCell ref="E431:G431"/>
    <mergeCell ref="B432:D432"/>
    <mergeCell ref="E432:G432"/>
    <mergeCell ref="B457:D457"/>
    <mergeCell ref="E457:G457"/>
    <mergeCell ref="B458:D458"/>
    <mergeCell ref="E458:G458"/>
    <mergeCell ref="B459:D459"/>
    <mergeCell ref="E459:G459"/>
    <mergeCell ref="B436:D436"/>
    <mergeCell ref="E436:G436"/>
    <mergeCell ref="A438:C438"/>
    <mergeCell ref="A446:G446"/>
    <mergeCell ref="A447:G447"/>
    <mergeCell ref="A448:G448"/>
    <mergeCell ref="A464:C464"/>
    <mergeCell ref="A473:G473"/>
    <mergeCell ref="A474:G474"/>
    <mergeCell ref="A475:G475"/>
    <mergeCell ref="B460:D460"/>
    <mergeCell ref="E460:G460"/>
    <mergeCell ref="B461:D461"/>
    <mergeCell ref="E461:G461"/>
    <mergeCell ref="B462:D462"/>
    <mergeCell ref="E462:G462"/>
    <mergeCell ref="B488:D488"/>
    <mergeCell ref="E488:G488"/>
    <mergeCell ref="B489:D489"/>
    <mergeCell ref="E489:G489"/>
    <mergeCell ref="B486:D486"/>
    <mergeCell ref="E486:G486"/>
    <mergeCell ref="B487:D487"/>
    <mergeCell ref="E487:G487"/>
    <mergeCell ref="B484:D484"/>
    <mergeCell ref="E484:G484"/>
    <mergeCell ref="B485:D485"/>
    <mergeCell ref="E485:G485"/>
    <mergeCell ref="B513:D513"/>
    <mergeCell ref="E513:G513"/>
    <mergeCell ref="B514:D514"/>
    <mergeCell ref="E514:G514"/>
    <mergeCell ref="B515:D515"/>
    <mergeCell ref="E515:G515"/>
    <mergeCell ref="A491:C491"/>
    <mergeCell ref="A501:G501"/>
    <mergeCell ref="A502:G502"/>
    <mergeCell ref="A503:G503"/>
    <mergeCell ref="B512:D512"/>
    <mergeCell ref="E512:G512"/>
    <mergeCell ref="A532:G532"/>
    <mergeCell ref="A533:G533"/>
    <mergeCell ref="B542:D542"/>
    <mergeCell ref="E542:G542"/>
    <mergeCell ref="B543:D543"/>
    <mergeCell ref="E543:G543"/>
    <mergeCell ref="B516:D516"/>
    <mergeCell ref="E516:G516"/>
    <mergeCell ref="B517:D517"/>
    <mergeCell ref="E517:G517"/>
    <mergeCell ref="A519:C519"/>
    <mergeCell ref="A531:G531"/>
    <mergeCell ref="B547:D547"/>
    <mergeCell ref="E547:G547"/>
    <mergeCell ref="A549:C549"/>
    <mergeCell ref="A550:C550"/>
    <mergeCell ref="A551:C551"/>
    <mergeCell ref="A552:C552"/>
    <mergeCell ref="B544:D544"/>
    <mergeCell ref="E544:G544"/>
    <mergeCell ref="B545:D545"/>
    <mergeCell ref="E545:G545"/>
    <mergeCell ref="B546:D546"/>
    <mergeCell ref="E546:G546"/>
    <mergeCell ref="B571:D571"/>
    <mergeCell ref="E571:G571"/>
    <mergeCell ref="B572:D572"/>
    <mergeCell ref="E572:G572"/>
    <mergeCell ref="B573:D573"/>
    <mergeCell ref="E573:G573"/>
    <mergeCell ref="A553:C553"/>
    <mergeCell ref="A554:C554"/>
    <mergeCell ref="A555:C555"/>
    <mergeCell ref="A560:G560"/>
    <mergeCell ref="A561:G561"/>
    <mergeCell ref="A562:G562"/>
    <mergeCell ref="A578:C578"/>
    <mergeCell ref="A579:C579"/>
    <mergeCell ref="A580:C580"/>
    <mergeCell ref="A581:C581"/>
    <mergeCell ref="A582:C582"/>
    <mergeCell ref="A583:C583"/>
    <mergeCell ref="B574:D574"/>
    <mergeCell ref="E574:G574"/>
    <mergeCell ref="B575:D575"/>
    <mergeCell ref="E575:G575"/>
    <mergeCell ref="B576:D576"/>
    <mergeCell ref="E576:G576"/>
    <mergeCell ref="B602:D602"/>
    <mergeCell ref="E602:G602"/>
    <mergeCell ref="B603:D603"/>
    <mergeCell ref="E603:G603"/>
    <mergeCell ref="B604:D604"/>
    <mergeCell ref="E604:G604"/>
    <mergeCell ref="A584:C584"/>
    <mergeCell ref="A589:G590"/>
    <mergeCell ref="A591:G591"/>
    <mergeCell ref="B600:D600"/>
    <mergeCell ref="E600:G600"/>
    <mergeCell ref="B601:D601"/>
    <mergeCell ref="E601:G601"/>
    <mergeCell ref="A611:C611"/>
    <mergeCell ref="A612:C612"/>
    <mergeCell ref="A613:C613"/>
    <mergeCell ref="A614:C614"/>
    <mergeCell ref="A615:C615"/>
    <mergeCell ref="A616:C616"/>
    <mergeCell ref="B605:D605"/>
    <mergeCell ref="E605:G605"/>
    <mergeCell ref="A607:C607"/>
    <mergeCell ref="A608:C608"/>
    <mergeCell ref="A609:C609"/>
    <mergeCell ref="A610:C610"/>
    <mergeCell ref="B636:D636"/>
    <mergeCell ref="E636:G636"/>
    <mergeCell ref="B637:D637"/>
    <mergeCell ref="E637:G637"/>
    <mergeCell ref="B638:D638"/>
    <mergeCell ref="E638:G638"/>
    <mergeCell ref="A617:C617"/>
    <mergeCell ref="A618:C618"/>
    <mergeCell ref="A619:C619"/>
    <mergeCell ref="A620:C620"/>
    <mergeCell ref="A625:G626"/>
    <mergeCell ref="A627:G627"/>
    <mergeCell ref="A643:C643"/>
    <mergeCell ref="A644:C644"/>
    <mergeCell ref="A645:C645"/>
    <mergeCell ref="A646:C646"/>
    <mergeCell ref="A647:C647"/>
    <mergeCell ref="A648:C648"/>
    <mergeCell ref="B639:D639"/>
    <mergeCell ref="E639:G639"/>
    <mergeCell ref="B640:D640"/>
    <mergeCell ref="E640:G640"/>
    <mergeCell ref="B641:D641"/>
    <mergeCell ref="E641:G641"/>
    <mergeCell ref="B657:C657"/>
    <mergeCell ref="A659:C659"/>
    <mergeCell ref="A660:C660"/>
    <mergeCell ref="A661:C661"/>
    <mergeCell ref="A662:C662"/>
    <mergeCell ref="A663:C663"/>
    <mergeCell ref="A649:C649"/>
    <mergeCell ref="A650:C650"/>
    <mergeCell ref="A651:C651"/>
    <mergeCell ref="A652:C652"/>
    <mergeCell ref="A653:C653"/>
    <mergeCell ref="A656:C656"/>
    <mergeCell ref="E684:G684"/>
    <mergeCell ref="B685:D685"/>
    <mergeCell ref="E685:G685"/>
    <mergeCell ref="B686:D686"/>
    <mergeCell ref="E686:G686"/>
    <mergeCell ref="A671:G672"/>
    <mergeCell ref="A673:G673"/>
    <mergeCell ref="B682:D682"/>
    <mergeCell ref="E682:G682"/>
    <mergeCell ref="B683:D683"/>
    <mergeCell ref="E683:G683"/>
    <mergeCell ref="A1:G1"/>
    <mergeCell ref="A707:C707"/>
    <mergeCell ref="A708:C708"/>
    <mergeCell ref="A709:C709"/>
    <mergeCell ref="A710:C710"/>
    <mergeCell ref="A699:C699"/>
    <mergeCell ref="A700:C700"/>
    <mergeCell ref="A702:C702"/>
    <mergeCell ref="B703:C703"/>
    <mergeCell ref="A705:C705"/>
    <mergeCell ref="A706:C706"/>
    <mergeCell ref="A693:C693"/>
    <mergeCell ref="A694:C694"/>
    <mergeCell ref="A695:C695"/>
    <mergeCell ref="A696:C696"/>
    <mergeCell ref="A697:C697"/>
    <mergeCell ref="A698:C698"/>
    <mergeCell ref="B687:D687"/>
    <mergeCell ref="E687:G687"/>
    <mergeCell ref="A689:C689"/>
    <mergeCell ref="A690:C690"/>
    <mergeCell ref="A691:C691"/>
    <mergeCell ref="A692:C692"/>
    <mergeCell ref="B684:D684"/>
  </mergeCells>
  <pageMargins left="0.25" right="0.25" top="0.75" bottom="0.75" header="0.51180555555555551" footer="0.51180555555555551"/>
  <pageSetup paperSize="9" scale="10" firstPageNumber="0" orientation="portrait" verticalDpi="4294967294" r:id="rId1"/>
  <headerFooter alignWithMargins="0"/>
  <rowBreaks count="3" manualBreakCount="3">
    <brk id="500" max="16383" man="1"/>
    <brk id="588" max="6" man="1"/>
    <brk id="6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6075C144C94048A8741C6316F8847C" ma:contentTypeVersion="10" ma:contentTypeDescription="Crie um novo documento." ma:contentTypeScope="" ma:versionID="238f84aa935261b9dd761a6953389147">
  <xsd:schema xmlns:xsd="http://www.w3.org/2001/XMLSchema" xmlns:xs="http://www.w3.org/2001/XMLSchema" xmlns:p="http://schemas.microsoft.com/office/2006/metadata/properties" xmlns:ns2="509ec54d-0e85-411c-a78e-ac26ed3f10ec" xmlns:ns3="86ca7978-d9d9-4e88-a042-9ab2fa2c20ec" targetNamespace="http://schemas.microsoft.com/office/2006/metadata/properties" ma:root="true" ma:fieldsID="8813dd40d9a83d109d474553855cc376" ns2:_="" ns3:_="">
    <xsd:import namespace="509ec54d-0e85-411c-a78e-ac26ed3f10ec"/>
    <xsd:import namespace="86ca7978-d9d9-4e88-a042-9ab2fa2c2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ec54d-0e85-411c-a78e-ac26ed3f1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ec2838c-fafc-4d23-958b-05064760e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a7978-d9d9-4e88-a042-9ab2fa2c20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dfff8bf-638f-49e5-b563-8a81c79cf6fa}" ma:internalName="TaxCatchAll" ma:showField="CatchAllData" ma:web="86ca7978-d9d9-4e88-a042-9ab2fa2c20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ca7978-d9d9-4e88-a042-9ab2fa2c20ec" xsi:nil="true"/>
    <lcf76f155ced4ddcb4097134ff3c332f xmlns="509ec54d-0e85-411c-a78e-ac26ed3f10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0A1AD7-CFFD-4173-9932-0230D9D45D6D}"/>
</file>

<file path=customXml/itemProps2.xml><?xml version="1.0" encoding="utf-8"?>
<ds:datastoreItem xmlns:ds="http://schemas.openxmlformats.org/officeDocument/2006/customXml" ds:itemID="{CBA9C20D-E703-41A6-9D4F-853537247DC5}"/>
</file>

<file path=customXml/itemProps3.xml><?xml version="1.0" encoding="utf-8"?>
<ds:datastoreItem xmlns:ds="http://schemas.openxmlformats.org/officeDocument/2006/customXml" ds:itemID="{03A47830-6214-4003-A702-1483355218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Crystian Anderson de Oliveira Lobo</dc:creator>
  <cp:keywords/>
  <dc:description/>
  <cp:lastModifiedBy/>
  <cp:revision/>
  <dcterms:created xsi:type="dcterms:W3CDTF">2025-05-23T16:57:24Z</dcterms:created>
  <dcterms:modified xsi:type="dcterms:W3CDTF">2025-05-26T11:48:48Z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0x010100386075C144C94048A8741C6316F8847C</vt:lpwstr>
  </property>
  <property fmtid="{D5CDD505-2E9C-101B-9397-08002B2CF9AE}" pid="3" name="MediaServiceImageTags">
    <vt:lpwstr/>
  </property>
</Properties>
</file>